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32760" windowWidth="9576" windowHeight="11640" activeTab="0"/>
  </bookViews>
  <sheets>
    <sheet name="NALOG ZA PLAĆANJE" sheetId="1" r:id="rId1"/>
    <sheet name="Šifarnik osnova" sheetId="2" r:id="rId2"/>
    <sheet name="KONTROLA UNOSA" sheetId="3" state="hidden" r:id="rId3"/>
    <sheet name="Najcesci termini na engleskom" sheetId="4" r:id="rId4"/>
    <sheet name="IBAN" sheetId="5" state="hidden" r:id="rId5"/>
    <sheet name="ŠIFRE PLAĆANJA" sheetId="6" state="hidden" r:id="rId6"/>
  </sheets>
  <definedNames>
    <definedName name="_xlnm.Print_Area" localSheetId="0">'NALOG ZA PLAĆANJE'!$B$1:$V$86</definedName>
  </definedNames>
  <calcPr fullCalcOnLoad="1"/>
</workbook>
</file>

<file path=xl/sharedStrings.xml><?xml version="1.0" encoding="utf-8"?>
<sst xmlns="http://schemas.openxmlformats.org/spreadsheetml/2006/main" count="504" uniqueCount="462">
  <si>
    <t>NALOG ZA PLAĆANJE</t>
  </si>
  <si>
    <t>Kontakt osoba:</t>
  </si>
  <si>
    <t>Telefon</t>
  </si>
  <si>
    <t>Konverziju izvršiti sa valute:</t>
  </si>
  <si>
    <t>Valuta i iznos plaćanja</t>
  </si>
  <si>
    <t>Naziv</t>
  </si>
  <si>
    <t>Adresa:</t>
  </si>
  <si>
    <t>Adresa</t>
  </si>
  <si>
    <t>Država:</t>
  </si>
  <si>
    <t>Grad</t>
  </si>
  <si>
    <t>ili</t>
  </si>
  <si>
    <t>Naziv banke:</t>
  </si>
  <si>
    <t>Grad i država:</t>
  </si>
  <si>
    <t>Troškove ino-banke snosi  (obeležiti kućicu)</t>
  </si>
  <si>
    <t>PODACI ZA STATISTIKU (Opis svih transakcija, koje su povezane sa ovim plaćanjem)</t>
  </si>
  <si>
    <t>Red br.</t>
  </si>
  <si>
    <t>Šifra osnova</t>
  </si>
  <si>
    <t>Opis transakcije</t>
  </si>
  <si>
    <t>Iznos bruto obaveze   (+)</t>
  </si>
  <si>
    <t>Iznos smanjenja plaćanja(-)</t>
  </si>
  <si>
    <t>NAZIV:</t>
  </si>
  <si>
    <t>Valuta:</t>
  </si>
  <si>
    <t>Iznos u valuti:</t>
  </si>
  <si>
    <t>Kontrola</t>
  </si>
  <si>
    <t>oznake</t>
  </si>
  <si>
    <t>kodovi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</si>
  <si>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</si>
  <si>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</si>
  <si>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</si>
  <si>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</si>
  <si>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</si>
  <si>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</si>
  <si>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</si>
  <si>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</si>
  <si>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</si>
  <si>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</si>
  <si>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</si>
  <si>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</si>
  <si>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</si>
  <si>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</si>
  <si>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</si>
  <si>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</si>
  <si>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</si>
  <si>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</si>
  <si>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</si>
  <si>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</si>
  <si>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</si>
  <si>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</si>
  <si>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</si>
  <si>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</si>
  <si>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</si>
  <si>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</si>
  <si>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</si>
  <si>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</si>
  <si>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</si>
  <si>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</si>
  <si>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</si>
  <si>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</si>
  <si>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</si>
  <si>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</si>
  <si>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</si>
  <si>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</si>
  <si>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</si>
  <si>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</si>
  <si>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</si>
  <si>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</si>
  <si>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</si>
  <si>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</si>
  <si>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</si>
  <si>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</si>
  <si>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</si>
  <si>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</si>
  <si>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</si>
  <si>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</si>
  <si>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</si>
  <si>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</si>
  <si>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</si>
  <si>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</si>
  <si>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Špediterske usluge</t>
  </si>
  <si>
    <t>Turističke usluge</t>
  </si>
  <si>
    <t>Telekomunikacione usluge</t>
  </si>
  <si>
    <t>Ostale komunikacione usluge</t>
  </si>
  <si>
    <t>Osiguranje – premije</t>
  </si>
  <si>
    <t>Provizija društva za osiguranje</t>
  </si>
  <si>
    <t>Provizija reosiguravača</t>
  </si>
  <si>
    <t>Reosiguranje - premije</t>
  </si>
  <si>
    <t>Reosiguranje - naknada štete</t>
  </si>
  <si>
    <t>Računarske i informacione usluge</t>
  </si>
  <si>
    <t xml:space="preserve">Franšiza </t>
  </si>
  <si>
    <t>Zakup opreme</t>
  </si>
  <si>
    <t>Istraživanje i razvoj</t>
  </si>
  <si>
    <t>Poslovni konsalting</t>
  </si>
  <si>
    <t>Propaganda i ispitivanje tržišta</t>
  </si>
  <si>
    <t>Skladištenje</t>
  </si>
  <si>
    <t>Ostale usluge</t>
  </si>
  <si>
    <t>Oplemenjivanje robe</t>
  </si>
  <si>
    <t>Popravka robe</t>
  </si>
  <si>
    <t>Audio-vizuelne usluge</t>
  </si>
  <si>
    <t>Usluge iz oblasti kulture</t>
  </si>
  <si>
    <t>Sport i rekreacija</t>
  </si>
  <si>
    <t>Honorari</t>
  </si>
  <si>
    <t>Plate i druge naknade</t>
  </si>
  <si>
    <t>Dividende i isplaćena dobit</t>
  </si>
  <si>
    <t>Kamate za dugoročne kredite</t>
  </si>
  <si>
    <t>Kamate za kratkoročne kredite</t>
  </si>
  <si>
    <t>Zatezna kamata</t>
  </si>
  <si>
    <t>Pomoć i pokloni - javni sektor</t>
  </si>
  <si>
    <t>Pomoć i pokloni - ostali sektori</t>
  </si>
  <si>
    <t>Tekući javni transferi</t>
  </si>
  <si>
    <t>Porezi i naknade države</t>
  </si>
  <si>
    <t>Porezi i naknade - ostali sektori</t>
  </si>
  <si>
    <t>Transferi po osnovu osiguranja</t>
  </si>
  <si>
    <t>Portfolio ulaganja rezidenata</t>
  </si>
  <si>
    <t>Portfolio ulaganja nerezidenata</t>
  </si>
  <si>
    <t>Finansijski lizing</t>
  </si>
  <si>
    <t>Uvoz robe</t>
  </si>
  <si>
    <t>Plaćanje robe koja ne prelazi granicu</t>
  </si>
  <si>
    <t>Plaćanje robe - reeksport</t>
  </si>
  <si>
    <t>Roba za snabdevanje trans.sredst.</t>
  </si>
  <si>
    <t xml:space="preserve">Otpisi na fakturisanu vred. robe </t>
  </si>
  <si>
    <t xml:space="preserve">Pripis na fakturisanu vred. robe </t>
  </si>
  <si>
    <t>Pomorski saobraćaj - putnički</t>
  </si>
  <si>
    <t>Pomorski saobraćaj - robni</t>
  </si>
  <si>
    <t>Pomorski saobraćaj - ostalo</t>
  </si>
  <si>
    <t>Vazdušni saobraćaj - putnički</t>
  </si>
  <si>
    <t>Vazdušni saobraćaj - robni</t>
  </si>
  <si>
    <t>Vazdušni saobraćaj - ostalo</t>
  </si>
  <si>
    <t>Drumski saobraćaj - putnički</t>
  </si>
  <si>
    <t>Drumski saobraćaj - robni</t>
  </si>
  <si>
    <t>Drumski saobraćaj - ostalo</t>
  </si>
  <si>
    <t>Železnički saobraćaj - putnički</t>
  </si>
  <si>
    <t>Železnički saobraćaj - robni</t>
  </si>
  <si>
    <t>Železnički saobraćaj - ostalo</t>
  </si>
  <si>
    <t>Rečni saobraćaj - putnički</t>
  </si>
  <si>
    <t>Rečni saobraćaj - robni</t>
  </si>
  <si>
    <t>Rečni saobraćaj - ostalo</t>
  </si>
  <si>
    <t>Usluge taransporta energenata</t>
  </si>
  <si>
    <t>Iznajmljivanje vozila s posadom</t>
  </si>
  <si>
    <t>Ostale usluge u transportu</t>
  </si>
  <si>
    <t>Turističke usluge - ostalo</t>
  </si>
  <si>
    <t>Turističke usluge – zdravstvo</t>
  </si>
  <si>
    <t>Turističke usluge – školovanje</t>
  </si>
  <si>
    <t>Građevinski radovi do 1 god</t>
  </si>
  <si>
    <t>Građevinski radovi duže od 1 god</t>
  </si>
  <si>
    <t>Građ. radovi u zemlji</t>
  </si>
  <si>
    <t>Finansijske usluge</t>
  </si>
  <si>
    <t>Provizije na transakcije HOV</t>
  </si>
  <si>
    <t>Prava industrijske svojine</t>
  </si>
  <si>
    <t>Zastupnička, posrednička provizija</t>
  </si>
  <si>
    <t xml:space="preserve">Zakup transportnih sredstava </t>
  </si>
  <si>
    <t>Pravne, računovodstvene usluge</t>
  </si>
  <si>
    <t>Arhitektonske i druge teh. usluge</t>
  </si>
  <si>
    <t>Poljoprivreda, rudarstvo, prerada</t>
  </si>
  <si>
    <t>Usluge kontrole robe</t>
  </si>
  <si>
    <t>Zakup nekretnina, posl. Prostora</t>
  </si>
  <si>
    <t>Troškovi po kreditima iz inos.</t>
  </si>
  <si>
    <t>Povraćaj osnivačkog uloga</t>
  </si>
  <si>
    <t>Prodaja vlasničkog udela</t>
  </si>
  <si>
    <t xml:space="preserve">Direktne investicije rezidenata </t>
  </si>
  <si>
    <t xml:space="preserve">Kupovina nepokretnosti u Republici </t>
  </si>
  <si>
    <t>Kupovina nepokretnosti u inostr.</t>
  </si>
  <si>
    <t>Povraćaj dodatnog uloga osnivača</t>
  </si>
  <si>
    <t>Transakcije ogranka</t>
  </si>
  <si>
    <t xml:space="preserve">Premije za kupovinu opcije </t>
  </si>
  <si>
    <t>Neto poravnanje za opciju</t>
  </si>
  <si>
    <t xml:space="preserve">Odliv iz forvard instrumenata </t>
  </si>
  <si>
    <t xml:space="preserve">Dugoročni krediti iz inostranstva </t>
  </si>
  <si>
    <t>Kratkoročni krediti iz inostranstva</t>
  </si>
  <si>
    <t>Prenos s računa u inostranstvu</t>
  </si>
  <si>
    <t>United Kingdom</t>
  </si>
  <si>
    <t>GB</t>
  </si>
  <si>
    <t xml:space="preserve">Turkey </t>
  </si>
  <si>
    <t>TR</t>
  </si>
  <si>
    <t xml:space="preserve">Tunisia </t>
  </si>
  <si>
    <t>TN</t>
  </si>
  <si>
    <t xml:space="preserve">Switzerland </t>
  </si>
  <si>
    <t>CH</t>
  </si>
  <si>
    <t xml:space="preserve">Sweden </t>
  </si>
  <si>
    <t>SE</t>
  </si>
  <si>
    <t xml:space="preserve">Spain </t>
  </si>
  <si>
    <t>ES</t>
  </si>
  <si>
    <t xml:space="preserve">Slovenia </t>
  </si>
  <si>
    <t>SI</t>
  </si>
  <si>
    <t xml:space="preserve">Slovakia </t>
  </si>
  <si>
    <t>SK</t>
  </si>
  <si>
    <t xml:space="preserve">Serbia </t>
  </si>
  <si>
    <t>RS</t>
  </si>
  <si>
    <t xml:space="preserve">Saudi Arabia </t>
  </si>
  <si>
    <t>SA</t>
  </si>
  <si>
    <t xml:space="preserve">San Marino </t>
  </si>
  <si>
    <t>SM</t>
  </si>
  <si>
    <t xml:space="preserve">Romania </t>
  </si>
  <si>
    <t>RO</t>
  </si>
  <si>
    <t xml:space="preserve">Portugal </t>
  </si>
  <si>
    <t>PT</t>
  </si>
  <si>
    <t xml:space="preserve">Poland </t>
  </si>
  <si>
    <t>PL</t>
  </si>
  <si>
    <t xml:space="preserve">Norway </t>
  </si>
  <si>
    <t>NO</t>
  </si>
  <si>
    <t>NL</t>
  </si>
  <si>
    <t xml:space="preserve">Montenegro </t>
  </si>
  <si>
    <t>ME</t>
  </si>
  <si>
    <t xml:space="preserve">Monaco </t>
  </si>
  <si>
    <t>MC</t>
  </si>
  <si>
    <t xml:space="preserve">Mauritius </t>
  </si>
  <si>
    <t>MU</t>
  </si>
  <si>
    <t xml:space="preserve">Malta </t>
  </si>
  <si>
    <t>MT</t>
  </si>
  <si>
    <t xml:space="preserve">Macedonia </t>
  </si>
  <si>
    <t>MK</t>
  </si>
  <si>
    <t xml:space="preserve">Luxembourg </t>
  </si>
  <si>
    <t>LU</t>
  </si>
  <si>
    <t xml:space="preserve">Lithuania </t>
  </si>
  <si>
    <t>LT</t>
  </si>
  <si>
    <t xml:space="preserve">Liechtenstein </t>
  </si>
  <si>
    <t>LI</t>
  </si>
  <si>
    <t xml:space="preserve">Lebanon </t>
  </si>
  <si>
    <t>LB</t>
  </si>
  <si>
    <t xml:space="preserve">Latvia </t>
  </si>
  <si>
    <t>LV</t>
  </si>
  <si>
    <t>KZ</t>
  </si>
  <si>
    <t xml:space="preserve">Italy </t>
  </si>
  <si>
    <t>IT</t>
  </si>
  <si>
    <t xml:space="preserve">Israel </t>
  </si>
  <si>
    <t>IL</t>
  </si>
  <si>
    <t xml:space="preserve">Ireland </t>
  </si>
  <si>
    <t>IE</t>
  </si>
  <si>
    <t xml:space="preserve">Iceland </t>
  </si>
  <si>
    <t>IS</t>
  </si>
  <si>
    <t xml:space="preserve">Hungary </t>
  </si>
  <si>
    <t>HU</t>
  </si>
  <si>
    <t>GL</t>
  </si>
  <si>
    <t xml:space="preserve">Greece </t>
  </si>
  <si>
    <t>GR</t>
  </si>
  <si>
    <t xml:space="preserve">Gibraltar </t>
  </si>
  <si>
    <t>GI</t>
  </si>
  <si>
    <t xml:space="preserve">Germany </t>
  </si>
  <si>
    <t>DE</t>
  </si>
  <si>
    <t>FR</t>
  </si>
  <si>
    <t xml:space="preserve">Finland </t>
  </si>
  <si>
    <t>FI</t>
  </si>
  <si>
    <t>FO</t>
  </si>
  <si>
    <t xml:space="preserve">Estonia </t>
  </si>
  <si>
    <t>EE</t>
  </si>
  <si>
    <t xml:space="preserve">Denmark </t>
  </si>
  <si>
    <t>DK</t>
  </si>
  <si>
    <t xml:space="preserve">Czech Republic </t>
  </si>
  <si>
    <t>CZ</t>
  </si>
  <si>
    <t xml:space="preserve">Cyprus </t>
  </si>
  <si>
    <t>CY</t>
  </si>
  <si>
    <t xml:space="preserve">Croatia </t>
  </si>
  <si>
    <t>HR</t>
  </si>
  <si>
    <t xml:space="preserve">Bulgaria </t>
  </si>
  <si>
    <t>BG</t>
  </si>
  <si>
    <t xml:space="preserve">Bosnia and Herzegovina </t>
  </si>
  <si>
    <t>BA</t>
  </si>
  <si>
    <t xml:space="preserve">Belgium </t>
  </si>
  <si>
    <t>BE</t>
  </si>
  <si>
    <t xml:space="preserve">Austria </t>
  </si>
  <si>
    <t>AT</t>
  </si>
  <si>
    <t xml:space="preserve">Andorra </t>
  </si>
  <si>
    <t>AD</t>
  </si>
  <si>
    <t xml:space="preserve">Albania </t>
  </si>
  <si>
    <t>AL</t>
  </si>
  <si>
    <t>Faroe Islands</t>
  </si>
  <si>
    <t>France</t>
  </si>
  <si>
    <t>Greenland</t>
  </si>
  <si>
    <t>Netherlands</t>
  </si>
  <si>
    <t>Kazakhstan</t>
  </si>
  <si>
    <t>Zemlja</t>
  </si>
  <si>
    <t>oznaka zemlje</t>
  </si>
  <si>
    <t>broj karaktera IBAN</t>
  </si>
  <si>
    <t xml:space="preserve"> </t>
  </si>
  <si>
    <t>O P I S</t>
  </si>
  <si>
    <t>ŠIFRE PLAĆANJA</t>
  </si>
  <si>
    <t>ID banke (ABA, transit i sl.):</t>
  </si>
  <si>
    <t xml:space="preserve">NAPOMENA: Dovoljan je podatak SWIFT code, u suprotnom popunite sva preostala polja </t>
  </si>
  <si>
    <t>ŠIFARNIK OSNOVA NAPLATE, PLAĆANjA I PRENOSA U PLATNOM PROMETU SA INOSTRANSTVOM</t>
  </si>
  <si>
    <t>TEKUĆI RAČUNI – ROBA</t>
  </si>
  <si>
    <t>Transakcije po osnovu razmene robe između rezidenata i nerezidenata</t>
  </si>
  <si>
    <t>Roba
- plaćanja izvoza i uvoza robe;
- uvoz knjiga i stručne literature;
– kamata za neblagovremeno plaćanje;
– zatezne kamate, razlike u ceni, kursne razlike...</t>
  </si>
  <si>
    <t>Plaćanja po spoljnotrgovinskom poslu za robu koja ne prelazi carinsku liniju</t>
  </si>
  <si>
    <t>Plaćanje robe koja se nalazi u inostranstvu i neposredno isporučuje u inostranstvo - reeksport</t>
  </si>
  <si>
    <t>Roba za snabdevanje transportnih sredstava</t>
  </si>
  <si>
    <t xml:space="preserve">Otpisi razlika na fakturisanu vrednost robe </t>
  </si>
  <si>
    <t xml:space="preserve">Pripis razlika na fakturisanu vrednost robe </t>
  </si>
  <si>
    <t>Usluge transporta</t>
  </si>
  <si>
    <t>Pomorski saobraćaj</t>
  </si>
  <si>
    <t xml:space="preserve">– Prevoz putnika </t>
  </si>
  <si>
    <t xml:space="preserve">– Prevoz robe </t>
  </si>
  <si>
    <t xml:space="preserve">– Ostalo </t>
  </si>
  <si>
    <t>Vazdušni saobraćaj</t>
  </si>
  <si>
    <t>Drumski saobraćaj</t>
  </si>
  <si>
    <t>– Prevoz putnika</t>
  </si>
  <si>
    <t>Železnički saobraćaj</t>
  </si>
  <si>
    <t>– Prevoz robe</t>
  </si>
  <si>
    <t>Rečni saobraćaj</t>
  </si>
  <si>
    <t>Ostalo</t>
  </si>
  <si>
    <t>Usluge taransporta nafte, gasa i električne energije</t>
  </si>
  <si>
    <t>Iznajmljivanje vozila s posadom nerezidentima</t>
  </si>
  <si>
    <t>Ostale usluge povezane s transportom uključuju:
– naknade za puteve,
– tranzitne takse,
– takse za prelet i dr.</t>
  </si>
  <si>
    <t>Turizam</t>
  </si>
  <si>
    <t>Turističke usluge turističkih agencija, usluge smeštaja hotela i restorana, organizacija izleta...</t>
  </si>
  <si>
    <t>Ostalo – turističke usluge - prodaja robe i drugih usluga turistima, dozvola za lov i ribolov</t>
  </si>
  <si>
    <t>Turističke usluge – zdravstvene usluge</t>
  </si>
  <si>
    <t>Turističke usluge – školovanje, troškovi specijalizacije</t>
  </si>
  <si>
    <t>Usluge u vezi s komunikacijama</t>
  </si>
  <si>
    <t>Investicioni radovi (građevinski radovi, izgradnja i montaža)</t>
  </si>
  <si>
    <t>Građevinski radovi koje rezidenti obavljaju u inostranstvu u trajanju do godinu dana</t>
  </si>
  <si>
    <t>Građevinski radovi u inostranstvu
- avansi po osnovu investicionih radova, obračuni po privremenim situacijama za radove koje rezidenti obavljaju u inostranstvu a traju duže od godinu dana</t>
  </si>
  <si>
    <t>Građevinski radovi koji se izvode u zemlji
 - investicioni radovi koje nerezidenti obavljaju u zemlji u trajanju do godinu dana</t>
  </si>
  <si>
    <r>
      <t xml:space="preserve">Finansijske usluge, osim osiguranja
</t>
    </r>
    <r>
      <rPr>
        <sz val="10"/>
        <color indexed="8"/>
        <rFont val="Trebuchet MS"/>
        <family val="2"/>
      </rPr>
      <t xml:space="preserve"> - provizije i troškovi povezani sa finansijskim transakcijama</t>
    </r>
  </si>
  <si>
    <t>Provizije na transakcije hartijama od vrednosti</t>
  </si>
  <si>
    <t>Prava industrijske svojine (patenti, licence i robni žigovi)</t>
  </si>
  <si>
    <t>Druge poslovne usluge</t>
  </si>
  <si>
    <t>Posredovanje i druge usluge u vezi s trgovinom</t>
  </si>
  <si>
    <t>Zastupnička i posrednička provizija</t>
  </si>
  <si>
    <t>Zakup transportnih sredstava bez posade</t>
  </si>
  <si>
    <t>Ostale poslovne, profesionalne i tehničke usluge</t>
  </si>
  <si>
    <t>Pravne, računovodstvene i konsultantske usluge</t>
  </si>
  <si>
    <t>Arhitektonske, inženjerske i druge tehničke usluge</t>
  </si>
  <si>
    <t>Poljoprivreda, rudarstvo i usluge prerade na terenu</t>
  </si>
  <si>
    <t>Kontrola kvaliteta i kvantiteta robe</t>
  </si>
  <si>
    <t>Ostale usluge
 - usluge čuvanja;
 - usluge pakovanja robe;
 - komunalne usluge;
 - usluge obrade tenderske dokumentacije...</t>
  </si>
  <si>
    <t>Oplemenjivanje i popravke</t>
  </si>
  <si>
    <t>Oplemenjivanje robe
 - usluge dorade, prerade i oplemenjivanja robe</t>
  </si>
  <si>
    <t>Popravka robe
 - usluge popravke i servisiranja</t>
  </si>
  <si>
    <t>Audio-vizuelne usluge
 - usluge proizvodnje filmova, radijskih i televizijskih programa, muzička produkcija;
 - distributivna prava na audio-vizuelne proizvode</t>
  </si>
  <si>
    <t>TEKUĆI RAČUNI – DOHOCI</t>
  </si>
  <si>
    <t>Dohodak od rada</t>
  </si>
  <si>
    <t>Dohodak od kapitala</t>
  </si>
  <si>
    <t>Zakup zemljišta, nekretnina i poslovnog prostora</t>
  </si>
  <si>
    <t>Kamate</t>
  </si>
  <si>
    <t>Drugi troškovi po osnovu kredita uzetih iz inostranstva</t>
  </si>
  <si>
    <t>Tekući računi - tekući transferi</t>
  </si>
  <si>
    <t>Pomoć i pokloni - ostali sektori
 - plaćanje između rezidenata i nerezidenata u vidu novčanih poklona, pomoči, nasledstva, alimentacija i dr;
 - sponzorisanje sportskih i kulturnih manifestacija</t>
  </si>
  <si>
    <t>Tekući javni transferi
 - članarine međunarodnim organzacijama</t>
  </si>
  <si>
    <t>Porezi i naknade države
 - plaćanja po osnovu poreza, naknada, sudskih depozita, kaucija, kazni sudskih presuda i rešenja</t>
  </si>
  <si>
    <t xml:space="preserve">Porezi i naknade - ostali sektori
 - plaćanja po osnovu poreza, naknada, sudskih depozita, kaucija, kazni sudskih presuda i rešenja;
 - plaćanje koja proizilaze iz dogovora između rezidenata i nerezidenata </t>
  </si>
  <si>
    <t>Transferi po osnovu osiguranja
 - plaćanje kod kog su ugovarač osiguranja kod domaćeg osiguravača i korisnik nerezidenti</t>
  </si>
  <si>
    <t>Transferi po osnovu osiguranja
- plaćanje kod kog je ugovarač osiguranja kod domaćeg osiguravača rezident a korisnik nerezident</t>
  </si>
  <si>
    <t>Finansijski račun</t>
  </si>
  <si>
    <t>Direktne investicije</t>
  </si>
  <si>
    <t>Direktne investicije - ulaganje nerezidenta u Republiku
 - povraćaj osnivačkog uloga nerezidentu po osnovu smanjenja osnivačkog uloga</t>
  </si>
  <si>
    <t>Prodaja vlasničkog udela u drugom domaćem preduzeću</t>
  </si>
  <si>
    <t>Direktne investicije – ulaganja rezidenata u inostranstvo</t>
  </si>
  <si>
    <t xml:space="preserve">Prodaja, odnosno kupovina nepokretnosti u Republici </t>
  </si>
  <si>
    <t>Prodaja, odnosno kupovina nepokretnosti u inostranstvu</t>
  </si>
  <si>
    <t>Uplata stranog kapitala osnivača koji ne povećava osnovni kapital</t>
  </si>
  <si>
    <t>Transakcije između matičnog pravnog lica i njegovog ogranka</t>
  </si>
  <si>
    <t>Ulaganja u vlasničke hartije od vrednosti</t>
  </si>
  <si>
    <t>Finansijski derivati</t>
  </si>
  <si>
    <t>Plaćanje premije nerezidentu za kupovinu opcije koju su izdali nerezidenti</t>
  </si>
  <si>
    <t>Plaćanje nerezidentu za neto poravnanja za prodatu opciju domaćeg izdavaoca</t>
  </si>
  <si>
    <t>Odliv iz neto poravnanja forvard instrumenata koje su izdali nerezidenti (forward, future, swap i dr.)</t>
  </si>
  <si>
    <t>Odliv iz neto poravnanja forvard instrumenata koje su izdali rezidenti (forward, future, swap i dr.)</t>
  </si>
  <si>
    <t>Finansijski račun – ostala ulaganja – krediti i finansijski lizing (glavnica)</t>
  </si>
  <si>
    <t>Dugoročni krediti uzeti iz inostranstva (s rokom otplate dužim od godinu dana), otplata glavnice</t>
  </si>
  <si>
    <t>Kratkoročni krediti uzeti iz inostranstva, otplata glavnice</t>
  </si>
  <si>
    <t>II. TRANSAKCIJE IZMEDJU REZIDENATA I NEUTRALNE TRANSAKCIJE</t>
  </si>
  <si>
    <t xml:space="preserve">Prenos s računa u inostranstvu na račune u Republici, odnosno dotacije deviznih računa u inostranstvu </t>
  </si>
  <si>
    <t>Plaćanje po ugovoru</t>
  </si>
  <si>
    <t>Invoice</t>
  </si>
  <si>
    <t>Proforma invoice</t>
  </si>
  <si>
    <t>Payment</t>
  </si>
  <si>
    <t>Advance payment</t>
  </si>
  <si>
    <t>Rata (kredita)</t>
  </si>
  <si>
    <t>Kamata</t>
  </si>
  <si>
    <t>Glavnica</t>
  </si>
  <si>
    <t>Interest</t>
  </si>
  <si>
    <t>Faktura</t>
  </si>
  <si>
    <t>Profaktura</t>
  </si>
  <si>
    <t>Plaćanje</t>
  </si>
  <si>
    <t>Avansno plaćanje</t>
  </si>
  <si>
    <t>Otprema robe</t>
  </si>
  <si>
    <t>Shipment</t>
  </si>
  <si>
    <t>Osiguranje</t>
  </si>
  <si>
    <t>Prevoz</t>
  </si>
  <si>
    <t>Transport</t>
  </si>
  <si>
    <t>Špediter</t>
  </si>
  <si>
    <t>Forwarding agent</t>
  </si>
  <si>
    <t>Provizija</t>
  </si>
  <si>
    <t>Zakup</t>
  </si>
  <si>
    <t>Rentiranje</t>
  </si>
  <si>
    <t>Annuity</t>
  </si>
  <si>
    <t>Godišnji, godišnje</t>
  </si>
  <si>
    <t>Mesečno</t>
  </si>
  <si>
    <t>Monthly</t>
  </si>
  <si>
    <t>Istraživanje tržišta</t>
  </si>
  <si>
    <t>Osnivački kapital</t>
  </si>
  <si>
    <t>Market research</t>
  </si>
  <si>
    <t>Funding capital</t>
  </si>
  <si>
    <t>Dodatni kapital</t>
  </si>
  <si>
    <t>Additional capital</t>
  </si>
  <si>
    <t>Klijent</t>
  </si>
  <si>
    <t>Client</t>
  </si>
  <si>
    <t>Roba</t>
  </si>
  <si>
    <t>Usluga, usluge</t>
  </si>
  <si>
    <t>Service, services</t>
  </si>
  <si>
    <t>Goods</t>
  </si>
  <si>
    <t>Principal</t>
  </si>
  <si>
    <t>Porez</t>
  </si>
  <si>
    <t>Tax</t>
  </si>
  <si>
    <t>Porez na dodatu vrednost</t>
  </si>
  <si>
    <t>Value Added Tax (VAT)</t>
  </si>
  <si>
    <t>Akcija</t>
  </si>
  <si>
    <t>Share</t>
  </si>
  <si>
    <t>Akcijski kapital</t>
  </si>
  <si>
    <t>Dividenda</t>
  </si>
  <si>
    <t>Dividend</t>
  </si>
  <si>
    <t>Isporuka</t>
  </si>
  <si>
    <t>Delivery</t>
  </si>
  <si>
    <t>Smeštaj</t>
  </si>
  <si>
    <t>Hartije od vrednosti</t>
  </si>
  <si>
    <t>Securities</t>
  </si>
  <si>
    <t>Obveznice</t>
  </si>
  <si>
    <t>Bonds</t>
  </si>
  <si>
    <t>Popravka</t>
  </si>
  <si>
    <t>Dorada</t>
  </si>
  <si>
    <t>Honorar</t>
  </si>
  <si>
    <t>Reklamacija</t>
  </si>
  <si>
    <t>Zapisnik</t>
  </si>
  <si>
    <t>Insurance</t>
  </si>
  <si>
    <t>Repair</t>
  </si>
  <si>
    <t>Nepokretnost</t>
  </si>
  <si>
    <t>Default interest</t>
  </si>
  <si>
    <t>Share capital</t>
  </si>
  <si>
    <t>Royalties</t>
  </si>
  <si>
    <t>Complaint</t>
  </si>
  <si>
    <t>Payment under the contract</t>
  </si>
  <si>
    <t>Annual/yearly</t>
  </si>
  <si>
    <t>Additional repair/finishing</t>
  </si>
  <si>
    <t>Renting</t>
  </si>
  <si>
    <t>Lease</t>
  </si>
  <si>
    <t>Immovables</t>
  </si>
  <si>
    <t>Record/Minutes</t>
  </si>
  <si>
    <t>Fee, commission</t>
  </si>
  <si>
    <t>Accommodation</t>
  </si>
  <si>
    <t>Anuitet</t>
  </si>
  <si>
    <t>Installment</t>
  </si>
  <si>
    <t xml:space="preserve"> MT84 MALT 0110 0001 2345 MTLC AST0 01S</t>
  </si>
  <si>
    <t xml:space="preserve"> MU17 BOMM 0101 1010 3030 0200 000M UR</t>
  </si>
  <si>
    <t xml:space="preserve"> RO49 AAAA 1B31 0075 9384 0000</t>
  </si>
  <si>
    <t xml:space="preserve"> NO93 8601 1117 947</t>
  </si>
  <si>
    <t>CH3900762011623852957</t>
  </si>
  <si>
    <t>Platilac</t>
  </si>
  <si>
    <t>Primalac plaćanja</t>
  </si>
  <si>
    <t>Banka primaoca plaćanja</t>
  </si>
  <si>
    <t>Korespondentska banka banke primaoca plaćanja (nije obavezno popuniti)</t>
  </si>
  <si>
    <t>Naziv ino primaoca:</t>
  </si>
  <si>
    <t>Tekst koji unesete u ovo polje u potpunosti i bez izmena biće prenet ino-primaocu u tekstu SWIFT poruke</t>
  </si>
  <si>
    <t>Detalji plaćanja</t>
  </si>
  <si>
    <t>Posebna oznaka</t>
  </si>
  <si>
    <t xml:space="preserve"> IZABERITE ODGOVARAJUĆU OZNAKU UKOLIKO JE POTREBNA</t>
  </si>
  <si>
    <t>Plaćanje se vršidrugom nerezidentu, a ne nerezidentu prema kojem postoji dugovanje</t>
  </si>
  <si>
    <t>Nefinansijski kredit</t>
  </si>
  <si>
    <t>Kombinacija avansa (1) i cesije (2)</t>
  </si>
  <si>
    <t>Kombinacija avansa (1) i kredita (3)</t>
  </si>
  <si>
    <t>Kombinacija cesija (2) i kredita (3)</t>
  </si>
  <si>
    <t>Kombinacija avansa (1), cesije (2) i kredita (3)</t>
  </si>
  <si>
    <t>Godina fakture/profakture</t>
  </si>
  <si>
    <t xml:space="preserve"> IZABERITE ODGOVARAJUĆU POSEBNU OZNAKU UKOLIKO JE POTREBNA (kliknuti na polje ispod Posebna oznaka)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</si>
</sst>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3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1"/>
      <name val="Futura CE Book"/>
      <family val="0"/>
    </font>
    <font>
      <sz val="10"/>
      <name val="Futura CE Book"/>
      <family val="0"/>
    </font>
    <font>
      <sz val="11"/>
      <name val="Futura CE Book"/>
      <family val="0"/>
    </font>
    <font>
      <i/>
      <sz val="10"/>
      <name val="Futura CE Book"/>
      <family val="0"/>
    </font>
    <font>
      <b/>
      <sz val="9"/>
      <name val="Futura CE Book"/>
      <family val="0"/>
    </font>
    <font>
      <b/>
      <sz val="12"/>
      <name val="Futura CE Book"/>
      <family val="0"/>
    </font>
    <font>
      <sz val="10"/>
      <color indexed="10"/>
      <name val="Futura CE Book"/>
      <family val="0"/>
    </font>
    <font>
      <b/>
      <sz val="10"/>
      <name val="Futura CE Book"/>
      <family val="0"/>
    </font>
    <font>
      <b/>
      <i/>
      <sz val="8"/>
      <name val="Futura CE Book"/>
      <family val="0"/>
    </font>
    <font>
      <i/>
      <sz val="8"/>
      <name val="Futura CE Book"/>
      <family val="0"/>
    </font>
    <font>
      <sz val="9"/>
      <name val="Futura CE Book"/>
      <family val="0"/>
    </font>
    <font>
      <sz val="8"/>
      <color indexed="63"/>
      <name val="Futura CE Book"/>
      <family val="0"/>
    </font>
    <font>
      <sz val="8"/>
      <color indexed="10"/>
      <name val="Futura CE Book"/>
      <family val="0"/>
    </font>
    <font>
      <i/>
      <sz val="9"/>
      <color indexed="63"/>
      <name val="Futura CE Book"/>
      <family val="0"/>
    </font>
    <font>
      <sz val="9"/>
      <name val="Futura CE Book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2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6"/>
      <name val="Arial"/>
      <family val="2"/>
    </font>
    <font>
      <sz val="8"/>
      <color indexed="43"/>
      <name val="Arial"/>
      <family val="2"/>
    </font>
    <font>
      <sz val="8"/>
      <color indexed="12"/>
      <name val="Arial"/>
      <family val="2"/>
    </font>
    <font>
      <b/>
      <sz val="7"/>
      <color indexed="10"/>
      <name val="Arial"/>
      <family val="2"/>
    </font>
    <font>
      <sz val="7.5"/>
      <color indexed="10"/>
      <name val="Arial"/>
      <family val="2"/>
    </font>
    <font>
      <sz val="8"/>
      <name val="Futura CE Book"/>
      <family val="0"/>
    </font>
    <font>
      <b/>
      <i/>
      <sz val="7.5"/>
      <color indexed="10"/>
      <name val="Futura CE Book"/>
      <family val="0"/>
    </font>
    <font>
      <b/>
      <i/>
      <sz val="9"/>
      <color indexed="23"/>
      <name val="Futura CE Book"/>
      <family val="0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23"/>
      <name val="Futura CE Book"/>
      <family val="0"/>
    </font>
    <font>
      <sz val="11"/>
      <color indexed="23"/>
      <name val="Futura CE Book"/>
      <family val="0"/>
    </font>
    <font>
      <b/>
      <sz val="12"/>
      <color indexed="23"/>
      <name val="Futura CE Book"/>
      <family val="0"/>
    </font>
    <font>
      <b/>
      <sz val="13"/>
      <color indexed="23"/>
      <name val="Arial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b/>
      <i/>
      <sz val="10"/>
      <name val="Futura CE Book"/>
      <family val="0"/>
    </font>
    <font>
      <sz val="8"/>
      <color indexed="12"/>
      <name val="Futura CE Book"/>
      <family val="0"/>
    </font>
    <font>
      <sz val="8"/>
      <color indexed="9"/>
      <name val="Arial"/>
      <family val="2"/>
    </font>
    <font>
      <sz val="9"/>
      <color indexed="10"/>
      <name val="Arial"/>
      <family val="2"/>
    </font>
    <font>
      <b/>
      <sz val="10.5"/>
      <color indexed="56"/>
      <name val="Arial"/>
      <family val="2"/>
    </font>
    <font>
      <sz val="8"/>
      <color indexed="57"/>
      <name val="Arial"/>
      <family val="2"/>
    </font>
    <font>
      <sz val="8"/>
      <color indexed="48"/>
      <name val="Arial"/>
      <family val="2"/>
    </font>
    <font>
      <sz val="8"/>
      <color indexed="53"/>
      <name val="Arial"/>
      <family val="2"/>
    </font>
    <font>
      <b/>
      <sz val="9"/>
      <color indexed="10"/>
      <name val="Arial"/>
      <family val="2"/>
    </font>
    <font>
      <b/>
      <sz val="8"/>
      <color indexed="63"/>
      <name val="Futura CE Book"/>
      <family val="0"/>
    </font>
    <font>
      <b/>
      <sz val="7"/>
      <color indexed="63"/>
      <name val="Futura CE Book"/>
      <family val="0"/>
    </font>
    <font>
      <b/>
      <sz val="9"/>
      <color indexed="8"/>
      <name val="Arial"/>
      <family val="2"/>
    </font>
    <font>
      <b/>
      <sz val="9"/>
      <color indexed="23"/>
      <name val="Futura CE Book"/>
      <family val="0"/>
    </font>
    <font>
      <b/>
      <sz val="9"/>
      <name val="Arial"/>
      <family val="2"/>
    </font>
    <font>
      <i/>
      <sz val="11"/>
      <name val="Futura CE Book"/>
      <family val="0"/>
    </font>
    <font>
      <i/>
      <sz val="14"/>
      <name val="Futura CE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CE Book"/>
      <family val="0"/>
    </font>
    <font>
      <sz val="10"/>
      <color indexed="9"/>
      <name val="Arial"/>
      <family val="2"/>
    </font>
    <font>
      <sz val="10"/>
      <color indexed="9"/>
      <name val="Futura CE Book"/>
      <family val="0"/>
    </font>
    <font>
      <sz val="14"/>
      <color indexed="9"/>
      <name val="Futura CE Book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utura CE Book"/>
      <family val="0"/>
    </font>
    <font>
      <sz val="10"/>
      <color theme="0"/>
      <name val="Arial"/>
      <family val="2"/>
    </font>
    <font>
      <sz val="10"/>
      <color theme="0"/>
      <name val="Futura CE Book"/>
      <family val="0"/>
    </font>
    <font>
      <sz val="14"/>
      <color theme="0"/>
      <name val="Futura CE Book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darkTrellis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darkTrellis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vertical="center"/>
      <protection/>
    </xf>
    <xf numFmtId="4" fontId="13" fillId="0" borderId="18" xfId="0" applyNumberFormat="1" applyFont="1" applyBorder="1" applyAlignment="1" applyProtection="1">
      <alignment vertical="center"/>
      <protection/>
    </xf>
    <xf numFmtId="4" fontId="13" fillId="33" borderId="19" xfId="0" applyNumberFormat="1" applyFont="1" applyFill="1" applyBorder="1" applyAlignment="1" applyProtection="1">
      <alignment vertical="center"/>
      <protection/>
    </xf>
    <xf numFmtId="4" fontId="13" fillId="33" borderId="20" xfId="0" applyNumberFormat="1" applyFont="1" applyFill="1" applyBorder="1" applyAlignment="1" applyProtection="1">
      <alignment vertical="center"/>
      <protection/>
    </xf>
    <xf numFmtId="4" fontId="13" fillId="33" borderId="2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4" fontId="13" fillId="33" borderId="1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13" fillId="34" borderId="16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center" vertical="center"/>
      <protection/>
    </xf>
    <xf numFmtId="49" fontId="13" fillId="34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8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19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0" fillId="37" borderId="0" xfId="0" applyFill="1" applyAlignment="1">
      <alignment/>
    </xf>
    <xf numFmtId="0" fontId="20" fillId="37" borderId="2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0" fillId="37" borderId="24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9" fillId="38" borderId="30" xfId="0" applyFont="1" applyFill="1" applyBorder="1" applyAlignment="1">
      <alignment horizontal="center" vertical="center"/>
    </xf>
    <xf numFmtId="0" fontId="29" fillId="38" borderId="30" xfId="0" applyFont="1" applyFill="1" applyBorder="1" applyAlignment="1">
      <alignment horizontal="center" vertical="top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left" vertical="top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3" fillId="35" borderId="3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7" fillId="0" borderId="35" xfId="0" applyFont="1" applyBorder="1" applyAlignment="1">
      <alignment horizontal="left" wrapText="1"/>
    </xf>
    <xf numFmtId="0" fontId="0" fillId="0" borderId="35" xfId="0" applyBorder="1" applyAlignment="1">
      <alignment horizontal="center" vertical="center"/>
    </xf>
    <xf numFmtId="0" fontId="37" fillId="0" borderId="35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36" fillId="0" borderId="35" xfId="0" applyFont="1" applyBorder="1" applyAlignment="1">
      <alignment horizontal="left" wrapText="1"/>
    </xf>
    <xf numFmtId="0" fontId="43" fillId="0" borderId="0" xfId="0" applyFont="1" applyAlignment="1">
      <alignment/>
    </xf>
    <xf numFmtId="0" fontId="15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9" fontId="45" fillId="0" borderId="0" xfId="57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6" fillId="0" borderId="0" xfId="0" applyFont="1" applyFill="1" applyAlignment="1">
      <alignment horizontal="center"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39" borderId="0" xfId="0" applyFont="1" applyFill="1" applyBorder="1" applyAlignment="1">
      <alignment/>
    </xf>
    <xf numFmtId="4" fontId="47" fillId="39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2" fillId="0" borderId="23" xfId="0" applyFont="1" applyBorder="1" applyAlignment="1">
      <alignment horizontal="center" vertical="center"/>
    </xf>
    <xf numFmtId="0" fontId="18" fillId="36" borderId="0" xfId="0" applyFon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0" fillId="0" borderId="31" xfId="0" applyFont="1" applyBorder="1" applyAlignment="1">
      <alignment horizontal="left" vertical="center"/>
    </xf>
    <xf numFmtId="2" fontId="4" fillId="33" borderId="36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99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10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3" fillId="33" borderId="0" xfId="0" applyFont="1" applyFill="1" applyAlignment="1" applyProtection="1">
      <alignment vertical="center"/>
      <protection/>
    </xf>
    <xf numFmtId="0" fontId="58" fillId="32" borderId="38" xfId="0" applyFont="1" applyFill="1" applyBorder="1" applyAlignment="1" applyProtection="1">
      <alignment vertical="center" wrapText="1"/>
      <protection/>
    </xf>
    <xf numFmtId="0" fontId="58" fillId="32" borderId="39" xfId="0" applyFont="1" applyFill="1" applyBorder="1" applyAlignment="1" applyProtection="1">
      <alignment vertical="center" wrapText="1"/>
      <protection/>
    </xf>
    <xf numFmtId="0" fontId="101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vertical="center"/>
      <protection/>
    </xf>
    <xf numFmtId="0" fontId="102" fillId="33" borderId="0" xfId="0" applyFont="1" applyFill="1" applyAlignment="1" applyProtection="1">
      <alignment vertical="center" wrapText="1"/>
      <protection/>
    </xf>
    <xf numFmtId="0" fontId="59" fillId="0" borderId="40" xfId="0" applyFont="1" applyFill="1" applyBorder="1" applyAlignment="1" applyProtection="1">
      <alignment horizontal="center" vertical="center" wrapText="1"/>
      <protection/>
    </xf>
    <xf numFmtId="0" fontId="59" fillId="0" borderId="41" xfId="0" applyFont="1" applyFill="1" applyBorder="1" applyAlignment="1" applyProtection="1">
      <alignment horizontal="center" vertical="center" wrapText="1"/>
      <protection/>
    </xf>
    <xf numFmtId="0" fontId="59" fillId="0" borderId="42" xfId="0" applyFont="1" applyFill="1" applyBorder="1" applyAlignment="1" applyProtection="1">
      <alignment horizontal="center" vertical="center" wrapText="1"/>
      <protection/>
    </xf>
    <xf numFmtId="0" fontId="59" fillId="0" borderId="43" xfId="0" applyFont="1" applyFill="1" applyBorder="1" applyAlignment="1" applyProtection="1">
      <alignment horizontal="center" vertical="center" wrapText="1"/>
      <protection/>
    </xf>
    <xf numFmtId="0" fontId="59" fillId="0" borderId="44" xfId="0" applyFont="1" applyFill="1" applyBorder="1" applyAlignment="1" applyProtection="1">
      <alignment horizontal="center" vertical="center" wrapText="1"/>
      <protection/>
    </xf>
    <xf numFmtId="0" fontId="59" fillId="0" borderId="45" xfId="0" applyFont="1" applyFill="1" applyBorder="1" applyAlignment="1" applyProtection="1">
      <alignment horizontal="center" vertical="center" wrapText="1"/>
      <protection/>
    </xf>
    <xf numFmtId="0" fontId="58" fillId="32" borderId="46" xfId="0" applyFont="1" applyFill="1" applyBorder="1" applyAlignment="1" applyProtection="1">
      <alignment horizontal="center" vertical="center" wrapText="1"/>
      <protection/>
    </xf>
    <xf numFmtId="0" fontId="58" fillId="32" borderId="39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36" borderId="49" xfId="0" applyFont="1" applyFill="1" applyBorder="1" applyAlignment="1" applyProtection="1">
      <alignment horizontal="center" vertical="center"/>
      <protection/>
    </xf>
    <xf numFmtId="0" fontId="38" fillId="36" borderId="50" xfId="0" applyFont="1" applyFill="1" applyBorder="1" applyAlignment="1" applyProtection="1">
      <alignment horizontal="right" vertical="center"/>
      <protection/>
    </xf>
    <xf numFmtId="0" fontId="38" fillId="36" borderId="51" xfId="0" applyFont="1" applyFill="1" applyBorder="1" applyAlignment="1" applyProtection="1">
      <alignment horizontal="right" vertical="center"/>
      <protection/>
    </xf>
    <xf numFmtId="0" fontId="38" fillId="36" borderId="18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49" fontId="27" fillId="33" borderId="52" xfId="0" applyNumberFormat="1" applyFont="1" applyFill="1" applyBorder="1" applyAlignment="1" applyProtection="1">
      <alignment horizontal="center" vertical="center"/>
      <protection locked="0"/>
    </xf>
    <xf numFmtId="49" fontId="27" fillId="33" borderId="53" xfId="0" applyNumberFormat="1" applyFont="1" applyFill="1" applyBorder="1" applyAlignment="1" applyProtection="1">
      <alignment horizontal="center" vertical="center"/>
      <protection locked="0"/>
    </xf>
    <xf numFmtId="49" fontId="27" fillId="33" borderId="54" xfId="0" applyNumberFormat="1" applyFont="1" applyFill="1" applyBorder="1" applyAlignment="1" applyProtection="1">
      <alignment horizontal="center" vertical="center"/>
      <protection locked="0"/>
    </xf>
    <xf numFmtId="49" fontId="27" fillId="33" borderId="55" xfId="0" applyNumberFormat="1" applyFont="1" applyFill="1" applyBorder="1" applyAlignment="1" applyProtection="1">
      <alignment horizontal="center" vertical="center"/>
      <protection locked="0"/>
    </xf>
    <xf numFmtId="0" fontId="17" fillId="40" borderId="56" xfId="0" applyFont="1" applyFill="1" applyBorder="1" applyAlignment="1" applyProtection="1">
      <alignment horizontal="left" vertical="center" wrapText="1"/>
      <protection/>
    </xf>
    <xf numFmtId="0" fontId="17" fillId="40" borderId="57" xfId="0" applyFont="1" applyFill="1" applyBorder="1" applyAlignment="1" applyProtection="1">
      <alignment horizontal="left" vertical="center" wrapText="1"/>
      <protection/>
    </xf>
    <xf numFmtId="0" fontId="17" fillId="40" borderId="58" xfId="0" applyFont="1" applyFill="1" applyBorder="1" applyAlignment="1" applyProtection="1">
      <alignment horizontal="left" vertical="center" wrapText="1"/>
      <protection/>
    </xf>
    <xf numFmtId="0" fontId="17" fillId="40" borderId="59" xfId="0" applyFont="1" applyFill="1" applyBorder="1" applyAlignment="1" applyProtection="1">
      <alignment horizontal="left" vertical="center" wrapText="1"/>
      <protection/>
    </xf>
    <xf numFmtId="0" fontId="17" fillId="40" borderId="0" xfId="0" applyFont="1" applyFill="1" applyBorder="1" applyAlignment="1" applyProtection="1">
      <alignment horizontal="left" vertical="center" wrapText="1"/>
      <protection/>
    </xf>
    <xf numFmtId="0" fontId="17" fillId="40" borderId="60" xfId="0" applyFont="1" applyFill="1" applyBorder="1" applyAlignment="1" applyProtection="1">
      <alignment horizontal="left" vertical="center" wrapText="1"/>
      <protection/>
    </xf>
    <xf numFmtId="0" fontId="4" fillId="34" borderId="49" xfId="0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 applyProtection="1">
      <alignment horizontal="center" vertical="center"/>
      <protection/>
    </xf>
    <xf numFmtId="0" fontId="54" fillId="34" borderId="61" xfId="0" applyFont="1" applyFill="1" applyBorder="1" applyAlignment="1" applyProtection="1">
      <alignment horizontal="center" vertical="center" wrapText="1" shrinkToFit="1"/>
      <protection/>
    </xf>
    <xf numFmtId="0" fontId="53" fillId="34" borderId="61" xfId="0" applyFont="1" applyFill="1" applyBorder="1" applyAlignment="1" applyProtection="1">
      <alignment horizontal="center" vertical="center" wrapText="1"/>
      <protection/>
    </xf>
    <xf numFmtId="49" fontId="25" fillId="0" borderId="28" xfId="0" applyNumberFormat="1" applyFont="1" applyBorder="1" applyAlignment="1" applyProtection="1">
      <alignment horizontal="center" vertical="center"/>
      <protection locked="0"/>
    </xf>
    <xf numFmtId="1" fontId="25" fillId="0" borderId="28" xfId="0" applyNumberFormat="1" applyFont="1" applyBorder="1" applyAlignment="1" applyProtection="1">
      <alignment horizontal="center" vertical="center"/>
      <protection locked="0"/>
    </xf>
    <xf numFmtId="1" fontId="25" fillId="0" borderId="29" xfId="0" applyNumberFormat="1" applyFont="1" applyBorder="1" applyAlignment="1" applyProtection="1">
      <alignment horizontal="center" vertical="center"/>
      <protection locked="0"/>
    </xf>
    <xf numFmtId="0" fontId="3" fillId="34" borderId="62" xfId="0" applyFont="1" applyFill="1" applyBorder="1" applyAlignment="1" applyProtection="1">
      <alignment horizontal="left" vertical="center" wrapText="1"/>
      <protection/>
    </xf>
    <xf numFmtId="0" fontId="3" fillId="34" borderId="63" xfId="0" applyFont="1" applyFill="1" applyBorder="1" applyAlignment="1" applyProtection="1">
      <alignment horizontal="left" vertical="center" wrapText="1"/>
      <protection/>
    </xf>
    <xf numFmtId="0" fontId="3" fillId="34" borderId="64" xfId="0" applyFont="1" applyFill="1" applyBorder="1" applyAlignment="1" applyProtection="1">
      <alignment horizontal="left" vertical="center" wrapText="1"/>
      <protection/>
    </xf>
    <xf numFmtId="0" fontId="58" fillId="32" borderId="38" xfId="0" applyFont="1" applyFill="1" applyBorder="1" applyAlignment="1" applyProtection="1">
      <alignment horizontal="center" vertical="center" wrapText="1"/>
      <protection/>
    </xf>
    <xf numFmtId="0" fontId="4" fillId="33" borderId="65" xfId="0" applyFont="1" applyFill="1" applyBorder="1" applyAlignment="1" applyProtection="1">
      <alignment horizontal="center" vertical="center"/>
      <protection/>
    </xf>
    <xf numFmtId="0" fontId="23" fillId="33" borderId="34" xfId="0" applyFont="1" applyFill="1" applyBorder="1" applyAlignment="1" applyProtection="1">
      <alignment horizontal="center" vertical="center"/>
      <protection locked="0"/>
    </xf>
    <xf numFmtId="0" fontId="25" fillId="0" borderId="66" xfId="0" applyFont="1" applyFill="1" applyBorder="1" applyAlignment="1" applyProtection="1">
      <alignment horizontal="left" vertical="center"/>
      <protection locked="0"/>
    </xf>
    <xf numFmtId="0" fontId="25" fillId="0" borderId="55" xfId="0" applyFont="1" applyBorder="1" applyAlignment="1" applyProtection="1">
      <alignment horizontal="left" vertical="center"/>
      <protection locked="0"/>
    </xf>
    <xf numFmtId="0" fontId="25" fillId="0" borderId="67" xfId="0" applyFont="1" applyBorder="1" applyAlignment="1" applyProtection="1">
      <alignment horizontal="left" vertical="center"/>
      <protection locked="0"/>
    </xf>
    <xf numFmtId="0" fontId="3" fillId="34" borderId="66" xfId="0" applyFont="1" applyFill="1" applyBorder="1" applyAlignment="1" applyProtection="1">
      <alignment horizontal="left" vertical="center" wrapText="1"/>
      <protection/>
    </xf>
    <xf numFmtId="0" fontId="3" fillId="34" borderId="55" xfId="0" applyFont="1" applyFill="1" applyBorder="1" applyAlignment="1" applyProtection="1">
      <alignment horizontal="left" vertical="center" wrapText="1"/>
      <protection/>
    </xf>
    <xf numFmtId="0" fontId="3" fillId="34" borderId="67" xfId="0" applyFont="1" applyFill="1" applyBorder="1" applyAlignment="1" applyProtection="1">
      <alignment horizontal="left" vertical="center" wrapText="1"/>
      <protection/>
    </xf>
    <xf numFmtId="4" fontId="26" fillId="33" borderId="28" xfId="0" applyNumberFormat="1" applyFont="1" applyFill="1" applyBorder="1" applyAlignment="1" applyProtection="1">
      <alignment horizontal="right" vertical="center"/>
      <protection locked="0"/>
    </xf>
    <xf numFmtId="4" fontId="26" fillId="33" borderId="66" xfId="0" applyNumberFormat="1" applyFont="1" applyFill="1" applyBorder="1" applyAlignment="1" applyProtection="1">
      <alignment horizontal="right"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/>
    </xf>
    <xf numFmtId="0" fontId="53" fillId="34" borderId="57" xfId="0" applyFont="1" applyFill="1" applyBorder="1" applyAlignment="1" applyProtection="1">
      <alignment horizontal="center" vertical="center"/>
      <protection/>
    </xf>
    <xf numFmtId="0" fontId="53" fillId="34" borderId="58" xfId="0" applyFont="1" applyFill="1" applyBorder="1" applyAlignment="1" applyProtection="1">
      <alignment horizontal="center" vertical="center"/>
      <protection/>
    </xf>
    <xf numFmtId="0" fontId="53" fillId="34" borderId="68" xfId="0" applyFont="1" applyFill="1" applyBorder="1" applyAlignment="1" applyProtection="1">
      <alignment horizontal="center" vertical="center"/>
      <protection/>
    </xf>
    <xf numFmtId="0" fontId="53" fillId="34" borderId="69" xfId="0" applyFont="1" applyFill="1" applyBorder="1" applyAlignment="1" applyProtection="1">
      <alignment horizontal="center" vertical="center"/>
      <protection/>
    </xf>
    <xf numFmtId="0" fontId="53" fillId="34" borderId="70" xfId="0" applyFont="1" applyFill="1" applyBorder="1" applyAlignment="1" applyProtection="1">
      <alignment horizontal="center" vertical="center"/>
      <protection/>
    </xf>
    <xf numFmtId="0" fontId="53" fillId="34" borderId="71" xfId="0" applyFont="1" applyFill="1" applyBorder="1" applyAlignment="1" applyProtection="1">
      <alignment horizontal="center" vertical="center"/>
      <protection/>
    </xf>
    <xf numFmtId="0" fontId="53" fillId="34" borderId="72" xfId="0" applyFont="1" applyFill="1" applyBorder="1" applyAlignment="1" applyProtection="1">
      <alignment horizontal="center" vertical="center"/>
      <protection/>
    </xf>
    <xf numFmtId="4" fontId="26" fillId="33" borderId="27" xfId="0" applyNumberFormat="1" applyFont="1" applyFill="1" applyBorder="1" applyAlignment="1" applyProtection="1">
      <alignment horizontal="right" vertical="center"/>
      <protection locked="0"/>
    </xf>
    <xf numFmtId="4" fontId="26" fillId="33" borderId="73" xfId="0" applyNumberFormat="1" applyFont="1" applyFill="1" applyBorder="1" applyAlignment="1" applyProtection="1">
      <alignment horizontal="right" vertical="center"/>
      <protection locked="0"/>
    </xf>
    <xf numFmtId="0" fontId="35" fillId="34" borderId="0" xfId="0" applyFont="1" applyFill="1" applyBorder="1" applyAlignment="1" applyProtection="1">
      <alignment horizontal="left" vertical="center"/>
      <protection/>
    </xf>
    <xf numFmtId="0" fontId="39" fillId="35" borderId="50" xfId="0" applyFont="1" applyFill="1" applyBorder="1" applyAlignment="1" applyProtection="1">
      <alignment horizontal="center" vertical="center"/>
      <protection/>
    </xf>
    <xf numFmtId="0" fontId="39" fillId="35" borderId="51" xfId="0" applyFont="1" applyFill="1" applyBorder="1" applyAlignment="1" applyProtection="1">
      <alignment horizontal="center" vertical="center"/>
      <protection/>
    </xf>
    <xf numFmtId="0" fontId="39" fillId="35" borderId="18" xfId="0" applyFont="1" applyFill="1" applyBorder="1" applyAlignment="1" applyProtection="1">
      <alignment horizontal="center" vertical="center"/>
      <protection/>
    </xf>
    <xf numFmtId="0" fontId="25" fillId="0" borderId="73" xfId="0" applyFont="1" applyFill="1" applyBorder="1" applyAlignment="1" applyProtection="1">
      <alignment horizontal="left" vertical="center"/>
      <protection locked="0"/>
    </xf>
    <xf numFmtId="0" fontId="25" fillId="0" borderId="53" xfId="0" applyFont="1" applyBorder="1" applyAlignment="1" applyProtection="1">
      <alignment horizontal="left" vertical="center"/>
      <protection locked="0"/>
    </xf>
    <xf numFmtId="0" fontId="25" fillId="0" borderId="74" xfId="0" applyFont="1" applyBorder="1" applyAlignment="1" applyProtection="1">
      <alignment horizontal="left" vertical="center"/>
      <protection locked="0"/>
    </xf>
    <xf numFmtId="0" fontId="9" fillId="34" borderId="49" xfId="0" applyFont="1" applyFill="1" applyBorder="1" applyAlignment="1" applyProtection="1">
      <alignment horizontal="center" vertical="center"/>
      <protection/>
    </xf>
    <xf numFmtId="4" fontId="28" fillId="33" borderId="75" xfId="0" applyNumberFormat="1" applyFont="1" applyFill="1" applyBorder="1" applyAlignment="1" applyProtection="1">
      <alignment horizontal="center" vertical="center"/>
      <protection locked="0"/>
    </xf>
    <xf numFmtId="4" fontId="28" fillId="33" borderId="49" xfId="0" applyNumberFormat="1" applyFont="1" applyFill="1" applyBorder="1" applyAlignment="1" applyProtection="1">
      <alignment horizontal="center" vertical="center"/>
      <protection locked="0"/>
    </xf>
    <xf numFmtId="4" fontId="28" fillId="33" borderId="76" xfId="0" applyNumberFormat="1" applyFont="1" applyFill="1" applyBorder="1" applyAlignment="1" applyProtection="1">
      <alignment horizontal="center" vertical="center"/>
      <protection locked="0"/>
    </xf>
    <xf numFmtId="0" fontId="38" fillId="33" borderId="14" xfId="0" applyFont="1" applyFill="1" applyBorder="1" applyAlignment="1" applyProtection="1">
      <alignment vertical="center"/>
      <protection/>
    </xf>
    <xf numFmtId="0" fontId="38" fillId="33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4" fillId="33" borderId="62" xfId="0" applyFont="1" applyFill="1" applyBorder="1" applyAlignment="1" applyProtection="1">
      <alignment horizontal="left" vertical="center"/>
      <protection locked="0"/>
    </xf>
    <xf numFmtId="0" fontId="24" fillId="33" borderId="63" xfId="0" applyFont="1" applyFill="1" applyBorder="1" applyAlignment="1" applyProtection="1">
      <alignment horizontal="left" vertical="center"/>
      <protection locked="0"/>
    </xf>
    <xf numFmtId="0" fontId="24" fillId="33" borderId="21" xfId="0" applyFont="1" applyFill="1" applyBorder="1" applyAlignment="1" applyProtection="1">
      <alignment horizontal="left" vertical="center"/>
      <protection locked="0"/>
    </xf>
    <xf numFmtId="49" fontId="25" fillId="33" borderId="29" xfId="0" applyNumberFormat="1" applyFont="1" applyFill="1" applyBorder="1" applyAlignment="1" applyProtection="1">
      <alignment vertical="center"/>
      <protection locked="0"/>
    </xf>
    <xf numFmtId="49" fontId="25" fillId="33" borderId="77" xfId="0" applyNumberFormat="1" applyFont="1" applyFill="1" applyBorder="1" applyAlignment="1" applyProtection="1">
      <alignment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 applyProtection="1">
      <alignment horizontal="center" vertical="center"/>
      <protection/>
    </xf>
    <xf numFmtId="0" fontId="5" fillId="0" borderId="8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33" borderId="8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 applyProtection="1">
      <alignment horizontal="right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3" fillId="35" borderId="50" xfId="0" applyFont="1" applyFill="1" applyBorder="1" applyAlignment="1" applyProtection="1">
      <alignment horizontal="center" vertical="center" wrapText="1"/>
      <protection/>
    </xf>
    <xf numFmtId="0" fontId="33" fillId="35" borderId="51" xfId="0" applyFont="1" applyFill="1" applyBorder="1" applyAlignment="1" applyProtection="1">
      <alignment horizontal="center" vertical="center" wrapText="1"/>
      <protection/>
    </xf>
    <xf numFmtId="0" fontId="33" fillId="35" borderId="22" xfId="0" applyFont="1" applyFill="1" applyBorder="1" applyAlignment="1" applyProtection="1">
      <alignment horizontal="center" vertical="center" wrapText="1"/>
      <protection/>
    </xf>
    <xf numFmtId="0" fontId="34" fillId="33" borderId="0" xfId="0" applyFont="1" applyFill="1" applyBorder="1" applyAlignment="1" applyProtection="1">
      <alignment horizontal="left" vertical="center" wrapText="1"/>
      <protection/>
    </xf>
    <xf numFmtId="49" fontId="25" fillId="0" borderId="29" xfId="0" applyNumberFormat="1" applyFont="1" applyBorder="1" applyAlignment="1" applyProtection="1">
      <alignment horizontal="center" vertical="center"/>
      <protection locked="0"/>
    </xf>
    <xf numFmtId="0" fontId="38" fillId="35" borderId="50" xfId="0" applyFont="1" applyFill="1" applyBorder="1" applyAlignment="1" applyProtection="1">
      <alignment horizontal="center" vertical="center"/>
      <protection/>
    </xf>
    <xf numFmtId="0" fontId="38" fillId="35" borderId="51" xfId="0" applyFont="1" applyFill="1" applyBorder="1" applyAlignment="1" applyProtection="1">
      <alignment horizontal="center" vertical="center"/>
      <protection/>
    </xf>
    <xf numFmtId="0" fontId="38" fillId="35" borderId="18" xfId="0" applyFont="1" applyFill="1" applyBorder="1" applyAlignment="1" applyProtection="1">
      <alignment horizontal="center" vertical="center"/>
      <protection/>
    </xf>
    <xf numFmtId="49" fontId="57" fillId="0" borderId="66" xfId="0" applyNumberFormat="1" applyFont="1" applyFill="1" applyBorder="1" applyAlignment="1" applyProtection="1">
      <alignment horizontal="left" vertical="center"/>
      <protection locked="0"/>
    </xf>
    <xf numFmtId="49" fontId="57" fillId="0" borderId="55" xfId="0" applyNumberFormat="1" applyFont="1" applyFill="1" applyBorder="1" applyAlignment="1" applyProtection="1">
      <alignment horizontal="left" vertical="center"/>
      <protection locked="0"/>
    </xf>
    <xf numFmtId="49" fontId="57" fillId="0" borderId="67" xfId="0" applyNumberFormat="1" applyFont="1" applyFill="1" applyBorder="1" applyAlignment="1" applyProtection="1">
      <alignment horizontal="left" vertical="center"/>
      <protection locked="0"/>
    </xf>
    <xf numFmtId="49" fontId="27" fillId="0" borderId="66" xfId="0" applyNumberFormat="1" applyFont="1" applyFill="1" applyBorder="1" applyAlignment="1" applyProtection="1">
      <alignment horizontal="center" vertical="center"/>
      <protection locked="0"/>
    </xf>
    <xf numFmtId="0" fontId="24" fillId="0" borderId="67" xfId="0" applyFont="1" applyBorder="1" applyAlignment="1" applyProtection="1">
      <alignment/>
      <protection locked="0"/>
    </xf>
    <xf numFmtId="0" fontId="17" fillId="34" borderId="0" xfId="0" applyNumberFormat="1" applyFont="1" applyFill="1" applyBorder="1" applyAlignment="1" applyProtection="1">
      <alignment horizontal="center" vertical="center"/>
      <protection/>
    </xf>
    <xf numFmtId="0" fontId="17" fillId="34" borderId="8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26" fillId="33" borderId="0" xfId="0" applyFont="1" applyFill="1" applyAlignment="1" applyProtection="1">
      <alignment horizontal="center" vertical="center"/>
      <protection locked="0"/>
    </xf>
    <xf numFmtId="0" fontId="26" fillId="33" borderId="36" xfId="0" applyFont="1" applyFill="1" applyBorder="1" applyAlignment="1" applyProtection="1">
      <alignment horizontal="center" vertical="center"/>
      <protection locked="0"/>
    </xf>
    <xf numFmtId="4" fontId="25" fillId="33" borderId="50" xfId="0" applyNumberFormat="1" applyFont="1" applyFill="1" applyBorder="1" applyAlignment="1" applyProtection="1">
      <alignment horizontal="right" vertical="center"/>
      <protection/>
    </xf>
    <xf numFmtId="4" fontId="25" fillId="33" borderId="51" xfId="0" applyNumberFormat="1" applyFont="1" applyFill="1" applyBorder="1" applyAlignment="1" applyProtection="1">
      <alignment horizontal="right" vertical="center"/>
      <protection/>
    </xf>
    <xf numFmtId="0" fontId="6" fillId="33" borderId="83" xfId="0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0" fontId="26" fillId="0" borderId="84" xfId="0" applyFont="1" applyFill="1" applyBorder="1" applyAlignment="1" applyProtection="1">
      <alignment horizontal="center" vertical="center"/>
      <protection locked="0"/>
    </xf>
    <xf numFmtId="0" fontId="5" fillId="41" borderId="34" xfId="0" applyFont="1" applyFill="1" applyBorder="1" applyAlignment="1" applyProtection="1">
      <alignment horizontal="center" vertical="center"/>
      <protection/>
    </xf>
    <xf numFmtId="0" fontId="5" fillId="41" borderId="85" xfId="0" applyFont="1" applyFill="1" applyBorder="1" applyAlignment="1" applyProtection="1">
      <alignment horizontal="center" vertical="center"/>
      <protection/>
    </xf>
    <xf numFmtId="4" fontId="26" fillId="33" borderId="29" xfId="0" applyNumberFormat="1" applyFont="1" applyFill="1" applyBorder="1" applyAlignment="1" applyProtection="1">
      <alignment horizontal="right" vertical="center"/>
      <protection locked="0"/>
    </xf>
    <xf numFmtId="4" fontId="26" fillId="33" borderId="62" xfId="0" applyNumberFormat="1" applyFont="1" applyFill="1" applyBorder="1" applyAlignment="1" applyProtection="1">
      <alignment horizontal="right" vertical="center"/>
      <protection locked="0"/>
    </xf>
    <xf numFmtId="49" fontId="25" fillId="0" borderId="27" xfId="0" applyNumberFormat="1" applyFont="1" applyBorder="1" applyAlignment="1" applyProtection="1">
      <alignment horizontal="center" vertical="center" shrinkToFit="1"/>
      <protection locked="0"/>
    </xf>
    <xf numFmtId="1" fontId="25" fillId="0" borderId="27" xfId="0" applyNumberFormat="1" applyFont="1" applyBorder="1" applyAlignment="1" applyProtection="1">
      <alignment horizontal="center" vertical="center"/>
      <protection locked="0"/>
    </xf>
    <xf numFmtId="0" fontId="3" fillId="34" borderId="73" xfId="0" applyFont="1" applyFill="1" applyBorder="1" applyAlignment="1" applyProtection="1">
      <alignment horizontal="left" vertical="center" wrapText="1"/>
      <protection/>
    </xf>
    <xf numFmtId="0" fontId="3" fillId="34" borderId="53" xfId="0" applyFont="1" applyFill="1" applyBorder="1" applyAlignment="1" applyProtection="1">
      <alignment horizontal="left" vertical="center" wrapText="1"/>
      <protection/>
    </xf>
    <xf numFmtId="0" fontId="3" fillId="34" borderId="74" xfId="0" applyFont="1" applyFill="1" applyBorder="1" applyAlignment="1" applyProtection="1">
      <alignment horizontal="left" vertical="center" wrapText="1"/>
      <protection/>
    </xf>
    <xf numFmtId="0" fontId="4" fillId="34" borderId="49" xfId="0" applyFont="1" applyFill="1" applyBorder="1" applyAlignment="1" applyProtection="1">
      <alignment vertical="center"/>
      <protection/>
    </xf>
    <xf numFmtId="0" fontId="0" fillId="34" borderId="49" xfId="0" applyFill="1" applyBorder="1" applyAlignment="1">
      <alignment vertical="center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/>
      <protection locked="0"/>
    </xf>
    <xf numFmtId="49" fontId="27" fillId="33" borderId="63" xfId="0" applyNumberFormat="1" applyFont="1" applyFill="1" applyBorder="1" applyAlignment="1" applyProtection="1">
      <alignment horizontal="center" vertical="center"/>
      <protection locked="0"/>
    </xf>
    <xf numFmtId="49" fontId="27" fillId="33" borderId="87" xfId="0" applyNumberFormat="1" applyFont="1" applyFill="1" applyBorder="1" applyAlignment="1" applyProtection="1">
      <alignment horizontal="center" vertical="center"/>
      <protection/>
    </xf>
    <xf numFmtId="0" fontId="10" fillId="35" borderId="50" xfId="0" applyFont="1" applyFill="1" applyBorder="1" applyAlignment="1" applyProtection="1">
      <alignment horizontal="center" vertical="center"/>
      <protection/>
    </xf>
    <xf numFmtId="0" fontId="10" fillId="35" borderId="51" xfId="0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horizontal="center" vertical="center"/>
      <protection/>
    </xf>
    <xf numFmtId="0" fontId="44" fillId="40" borderId="59" xfId="0" applyFont="1" applyFill="1" applyBorder="1" applyAlignment="1" applyProtection="1">
      <alignment horizontal="left" vertical="center" wrapText="1"/>
      <protection/>
    </xf>
    <xf numFmtId="0" fontId="44" fillId="40" borderId="0" xfId="0" applyFont="1" applyFill="1" applyBorder="1" applyAlignment="1" applyProtection="1">
      <alignment horizontal="left" vertical="center" wrapText="1"/>
      <protection/>
    </xf>
    <xf numFmtId="0" fontId="44" fillId="40" borderId="60" xfId="0" applyFont="1" applyFill="1" applyBorder="1" applyAlignment="1" applyProtection="1">
      <alignment horizontal="left" vertical="center" wrapText="1"/>
      <protection/>
    </xf>
    <xf numFmtId="0" fontId="7" fillId="40" borderId="68" xfId="0" applyFont="1" applyFill="1" applyBorder="1" applyAlignment="1" applyProtection="1">
      <alignment horizontal="left" vertical="center" wrapText="1"/>
      <protection/>
    </xf>
    <xf numFmtId="0" fontId="7" fillId="40" borderId="69" xfId="0" applyFont="1" applyFill="1" applyBorder="1" applyAlignment="1" applyProtection="1">
      <alignment horizontal="left" vertical="center" wrapText="1"/>
      <protection/>
    </xf>
    <xf numFmtId="0" fontId="7" fillId="40" borderId="70" xfId="0" applyFont="1" applyFill="1" applyBorder="1" applyAlignment="1" applyProtection="1">
      <alignment horizontal="left" vertical="center" wrapText="1"/>
      <protection/>
    </xf>
    <xf numFmtId="0" fontId="17" fillId="34" borderId="88" xfId="0" applyFont="1" applyFill="1" applyBorder="1" applyAlignment="1" applyProtection="1">
      <alignment horizontal="center" vertical="center" wrapText="1"/>
      <protection/>
    </xf>
    <xf numFmtId="0" fontId="17" fillId="34" borderId="89" xfId="0" applyFont="1" applyFill="1" applyBorder="1" applyAlignment="1" applyProtection="1">
      <alignment horizontal="center" vertical="center" wrapText="1"/>
      <protection/>
    </xf>
    <xf numFmtId="49" fontId="2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52" xfId="0" applyFont="1" applyFill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/>
      <protection/>
    </xf>
    <xf numFmtId="0" fontId="24" fillId="33" borderId="66" xfId="0" applyFont="1" applyFill="1" applyBorder="1" applyAlignment="1" applyProtection="1">
      <alignment horizontal="left" vertical="center"/>
      <protection locked="0"/>
    </xf>
    <xf numFmtId="0" fontId="24" fillId="0" borderId="55" xfId="0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5" fillId="34" borderId="86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49" fontId="25" fillId="33" borderId="28" xfId="0" applyNumberFormat="1" applyFont="1" applyFill="1" applyBorder="1" applyAlignment="1" applyProtection="1">
      <alignment vertical="center"/>
      <protection locked="0"/>
    </xf>
    <xf numFmtId="49" fontId="25" fillId="33" borderId="91" xfId="0" applyNumberFormat="1" applyFont="1" applyFill="1" applyBorder="1" applyAlignment="1" applyProtection="1">
      <alignment vertical="center"/>
      <protection locked="0"/>
    </xf>
    <xf numFmtId="0" fontId="55" fillId="0" borderId="66" xfId="0" applyFont="1" applyFill="1" applyBorder="1" applyAlignment="1" applyProtection="1">
      <alignment horizontal="left" vertical="center"/>
      <protection locked="0"/>
    </xf>
    <xf numFmtId="0" fontId="55" fillId="0" borderId="55" xfId="0" applyFont="1" applyFill="1" applyBorder="1" applyAlignment="1" applyProtection="1">
      <alignment horizontal="left" vertical="center"/>
      <protection locked="0"/>
    </xf>
    <xf numFmtId="0" fontId="55" fillId="0" borderId="67" xfId="0" applyFont="1" applyFill="1" applyBorder="1" applyAlignment="1" applyProtection="1">
      <alignment horizontal="left" vertical="center"/>
      <protection locked="0"/>
    </xf>
    <xf numFmtId="0" fontId="56" fillId="34" borderId="92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6" fillId="34" borderId="82" xfId="0" applyFont="1" applyFill="1" applyBorder="1" applyAlignment="1" applyProtection="1">
      <alignment horizontal="center" vertical="center"/>
      <protection/>
    </xf>
    <xf numFmtId="49" fontId="41" fillId="0" borderId="66" xfId="0" applyNumberFormat="1" applyFont="1" applyFill="1" applyBorder="1" applyAlignment="1" applyProtection="1">
      <alignment horizontal="center" vertical="center"/>
      <protection locked="0"/>
    </xf>
    <xf numFmtId="49" fontId="41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34" borderId="0" xfId="0" applyFont="1" applyFill="1" applyBorder="1" applyAlignment="1" applyProtection="1">
      <alignment horizontal="center" vertical="center"/>
      <protection/>
    </xf>
    <xf numFmtId="0" fontId="40" fillId="34" borderId="82" xfId="0" applyFont="1" applyFill="1" applyBorder="1" applyAlignment="1" applyProtection="1">
      <alignment horizontal="center" vertical="center"/>
      <protection/>
    </xf>
    <xf numFmtId="0" fontId="5" fillId="34" borderId="54" xfId="0" applyFont="1" applyFill="1" applyBorder="1" applyAlignment="1" applyProtection="1">
      <alignment horizontal="center" vertical="center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5" fillId="34" borderId="67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82" xfId="0" applyFont="1" applyFill="1" applyBorder="1" applyAlignment="1" applyProtection="1">
      <alignment horizontal="center" vertical="center"/>
      <protection/>
    </xf>
    <xf numFmtId="49" fontId="42" fillId="0" borderId="66" xfId="0" applyNumberFormat="1" applyFont="1" applyFill="1" applyBorder="1" applyAlignment="1" applyProtection="1">
      <alignment horizontal="center" vertical="center"/>
      <protection locked="0"/>
    </xf>
    <xf numFmtId="49" fontId="42" fillId="0" borderId="67" xfId="0" applyNumberFormat="1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Alignment="1" applyProtection="1">
      <alignment horizontal="center" vertical="center"/>
      <protection/>
    </xf>
    <xf numFmtId="0" fontId="40" fillId="33" borderId="0" xfId="0" applyFont="1" applyFill="1" applyBorder="1" applyAlignment="1" applyProtection="1">
      <alignment horizontal="center" vertical="center"/>
      <protection/>
    </xf>
    <xf numFmtId="0" fontId="38" fillId="35" borderId="93" xfId="0" applyFont="1" applyFill="1" applyBorder="1" applyAlignment="1" applyProtection="1">
      <alignment horizontal="center" vertical="center"/>
      <protection/>
    </xf>
    <xf numFmtId="0" fontId="39" fillId="34" borderId="0" xfId="0" applyFont="1" applyFill="1" applyBorder="1" applyAlignment="1" applyProtection="1">
      <alignment horizontal="center" vertical="center"/>
      <protection/>
    </xf>
    <xf numFmtId="0" fontId="39" fillId="34" borderId="82" xfId="0" applyFont="1" applyFill="1" applyBorder="1" applyAlignment="1" applyProtection="1">
      <alignment horizontal="center" vertical="center"/>
      <protection/>
    </xf>
    <xf numFmtId="0" fontId="17" fillId="34" borderId="57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49" fontId="22" fillId="33" borderId="73" xfId="0" applyNumberFormat="1" applyFont="1" applyFill="1" applyBorder="1" applyAlignment="1" applyProtection="1">
      <alignment horizontal="center" vertical="center"/>
      <protection locked="0"/>
    </xf>
    <xf numFmtId="49" fontId="22" fillId="33" borderId="53" xfId="0" applyNumberFormat="1" applyFont="1" applyFill="1" applyBorder="1" applyAlignment="1" applyProtection="1">
      <alignment horizontal="center" vertical="center"/>
      <protection locked="0"/>
    </xf>
    <xf numFmtId="49" fontId="22" fillId="33" borderId="19" xfId="0" applyNumberFormat="1" applyFont="1" applyFill="1" applyBorder="1" applyAlignment="1" applyProtection="1">
      <alignment horizontal="center" vertical="center"/>
      <protection locked="0"/>
    </xf>
    <xf numFmtId="49" fontId="48" fillId="33" borderId="73" xfId="0" applyNumberFormat="1" applyFont="1" applyFill="1" applyBorder="1" applyAlignment="1" applyProtection="1">
      <alignment horizontal="left" vertical="center"/>
      <protection locked="0"/>
    </xf>
    <xf numFmtId="49" fontId="48" fillId="33" borderId="53" xfId="0" applyNumberFormat="1" applyFont="1" applyFill="1" applyBorder="1" applyAlignment="1" applyProtection="1">
      <alignment horizontal="left" vertical="center"/>
      <protection locked="0"/>
    </xf>
    <xf numFmtId="49" fontId="48" fillId="33" borderId="74" xfId="0" applyNumberFormat="1" applyFont="1" applyFill="1" applyBorder="1" applyAlignment="1" applyProtection="1">
      <alignment horizontal="left" vertical="center"/>
      <protection locked="0"/>
    </xf>
    <xf numFmtId="171" fontId="39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88" xfId="0" applyFont="1" applyFill="1" applyBorder="1" applyAlignment="1" applyProtection="1">
      <alignment horizontal="center" vertical="center" wrapText="1"/>
      <protection/>
    </xf>
    <xf numFmtId="0" fontId="7" fillId="34" borderId="8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4" fillId="34" borderId="9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49" fontId="25" fillId="33" borderId="73" xfId="0" applyNumberFormat="1" applyFont="1" applyFill="1" applyBorder="1" applyAlignment="1" applyProtection="1">
      <alignment vertical="center"/>
      <protection locked="0"/>
    </xf>
    <xf numFmtId="49" fontId="25" fillId="33" borderId="53" xfId="0" applyNumberFormat="1" applyFont="1" applyFill="1" applyBorder="1" applyAlignment="1" applyProtection="1">
      <alignment vertical="center"/>
      <protection locked="0"/>
    </xf>
    <xf numFmtId="49" fontId="25" fillId="33" borderId="19" xfId="0" applyNumberFormat="1" applyFont="1" applyFill="1" applyBorder="1" applyAlignment="1" applyProtection="1">
      <alignment vertical="center"/>
      <protection locked="0"/>
    </xf>
    <xf numFmtId="0" fontId="36" fillId="0" borderId="35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42" borderId="95" xfId="0" applyFont="1" applyFill="1" applyBorder="1" applyAlignment="1">
      <alignment horizontal="center"/>
    </xf>
    <xf numFmtId="0" fontId="36" fillId="42" borderId="96" xfId="0" applyFont="1" applyFill="1" applyBorder="1" applyAlignment="1">
      <alignment horizontal="center"/>
    </xf>
    <xf numFmtId="0" fontId="36" fillId="43" borderId="97" xfId="0" applyFont="1" applyFill="1" applyBorder="1" applyAlignment="1">
      <alignment horizontal="center"/>
    </xf>
    <xf numFmtId="0" fontId="36" fillId="43" borderId="98" xfId="0" applyFont="1" applyFill="1" applyBorder="1" applyAlignment="1">
      <alignment horizontal="center"/>
    </xf>
    <xf numFmtId="0" fontId="2" fillId="35" borderId="8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18" fillId="44" borderId="99" xfId="0" applyFont="1" applyFill="1" applyBorder="1" applyAlignment="1">
      <alignment horizontal="center" vertical="center"/>
    </xf>
    <xf numFmtId="0" fontId="18" fillId="44" borderId="100" xfId="0" applyFont="1" applyFill="1" applyBorder="1" applyAlignment="1">
      <alignment horizontal="center" vertical="center"/>
    </xf>
    <xf numFmtId="0" fontId="18" fillId="44" borderId="101" xfId="0" applyFont="1" applyFill="1" applyBorder="1" applyAlignment="1">
      <alignment horizontal="center" vertic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1" fontId="32" fillId="36" borderId="102" xfId="0" applyNumberFormat="1" applyFont="1" applyFill="1" applyBorder="1" applyAlignment="1">
      <alignment horizontal="center" vertical="center"/>
    </xf>
    <xf numFmtId="1" fontId="32" fillId="36" borderId="103" xfId="0" applyNumberFormat="1" applyFont="1" applyFill="1" applyBorder="1" applyAlignment="1">
      <alignment horizontal="center" vertical="center"/>
    </xf>
    <xf numFmtId="1" fontId="32" fillId="36" borderId="26" xfId="0" applyNumberFormat="1" applyFont="1" applyFill="1" applyBorder="1" applyAlignment="1">
      <alignment horizontal="center" vertic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50" fillId="44" borderId="102" xfId="0" applyFont="1" applyFill="1" applyBorder="1" applyAlignment="1">
      <alignment horizontal="center"/>
    </xf>
    <xf numFmtId="0" fontId="50" fillId="44" borderId="103" xfId="0" applyFont="1" applyFill="1" applyBorder="1" applyAlignment="1">
      <alignment horizontal="center"/>
    </xf>
    <xf numFmtId="0" fontId="50" fillId="44" borderId="26" xfId="0" applyFont="1" applyFill="1" applyBorder="1" applyAlignment="1">
      <alignment horizontal="center"/>
    </xf>
    <xf numFmtId="0" fontId="18" fillId="44" borderId="102" xfId="0" applyFont="1" applyFill="1" applyBorder="1" applyAlignment="1">
      <alignment horizontal="center" vertical="center"/>
    </xf>
    <xf numFmtId="0" fontId="18" fillId="44" borderId="103" xfId="0" applyFont="1" applyFill="1" applyBorder="1" applyAlignment="1">
      <alignment horizontal="center" vertical="center"/>
    </xf>
    <xf numFmtId="0" fontId="18" fillId="44" borderId="26" xfId="0" applyFont="1" applyFill="1" applyBorder="1" applyAlignment="1">
      <alignment horizontal="center" vertical="center"/>
    </xf>
    <xf numFmtId="0" fontId="49" fillId="45" borderId="102" xfId="0" applyFont="1" applyFill="1" applyBorder="1" applyAlignment="1">
      <alignment horizontal="center"/>
    </xf>
    <xf numFmtId="0" fontId="49" fillId="45" borderId="103" xfId="0" applyFont="1" applyFill="1" applyBorder="1" applyAlignment="1">
      <alignment horizontal="center"/>
    </xf>
    <xf numFmtId="0" fontId="49" fillId="45" borderId="26" xfId="0" applyFont="1" applyFill="1" applyBorder="1" applyAlignment="1">
      <alignment horizontal="center"/>
    </xf>
    <xf numFmtId="0" fontId="51" fillId="36" borderId="102" xfId="0" applyFont="1" applyFill="1" applyBorder="1" applyAlignment="1">
      <alignment horizontal="center"/>
    </xf>
    <xf numFmtId="0" fontId="51" fillId="36" borderId="103" xfId="0" applyFont="1" applyFill="1" applyBorder="1" applyAlignment="1">
      <alignment horizontal="center"/>
    </xf>
    <xf numFmtId="0" fontId="51" fillId="36" borderId="26" xfId="0" applyFont="1" applyFill="1" applyBorder="1" applyAlignment="1">
      <alignment horizontal="center"/>
    </xf>
    <xf numFmtId="2" fontId="32" fillId="0" borderId="10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102" xfId="0" applyNumberFormat="1" applyFont="1" applyBorder="1" applyAlignment="1">
      <alignment horizontal="center" vertical="center"/>
    </xf>
    <xf numFmtId="2" fontId="32" fillId="0" borderId="100" xfId="0" applyNumberFormat="1" applyFont="1" applyBorder="1" applyAlignment="1">
      <alignment horizontal="center" vertical="center"/>
    </xf>
    <xf numFmtId="2" fontId="32" fillId="0" borderId="101" xfId="0" applyNumberFormat="1" applyFont="1" applyBorder="1" applyAlignment="1">
      <alignment horizontal="center" vertical="center"/>
    </xf>
    <xf numFmtId="3" fontId="32" fillId="45" borderId="102" xfId="0" applyNumberFormat="1" applyFont="1" applyFill="1" applyBorder="1" applyAlignment="1">
      <alignment horizontal="center" vertical="center"/>
    </xf>
    <xf numFmtId="3" fontId="32" fillId="45" borderId="103" xfId="0" applyNumberFormat="1" applyFont="1" applyFill="1" applyBorder="1" applyAlignment="1">
      <alignment horizontal="center" vertical="center"/>
    </xf>
    <xf numFmtId="3" fontId="32" fillId="45" borderId="26" xfId="0" applyNumberFormat="1" applyFont="1" applyFill="1" applyBorder="1" applyAlignment="1">
      <alignment horizontal="center" vertical="center"/>
    </xf>
    <xf numFmtId="3" fontId="18" fillId="45" borderId="102" xfId="0" applyNumberFormat="1" applyFont="1" applyFill="1" applyBorder="1" applyAlignment="1">
      <alignment horizontal="center" vertical="center"/>
    </xf>
    <xf numFmtId="3" fontId="18" fillId="45" borderId="103" xfId="0" applyNumberFormat="1" applyFont="1" applyFill="1" applyBorder="1" applyAlignment="1">
      <alignment horizontal="center" vertical="center"/>
    </xf>
    <xf numFmtId="3" fontId="18" fillId="45" borderId="26" xfId="0" applyNumberFormat="1" applyFont="1" applyFill="1" applyBorder="1" applyAlignment="1">
      <alignment horizontal="center" vertical="center"/>
    </xf>
    <xf numFmtId="1" fontId="32" fillId="0" borderId="102" xfId="0" applyNumberFormat="1" applyFont="1" applyBorder="1" applyAlignment="1">
      <alignment horizontal="center" vertical="center"/>
    </xf>
    <xf numFmtId="1" fontId="32" fillId="0" borderId="103" xfId="0" applyNumberFormat="1" applyFont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ont>
        <color indexed="43"/>
      </font>
      <fill>
        <patternFill>
          <bgColor indexed="10"/>
        </patternFill>
      </fill>
    </dxf>
    <dxf>
      <font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43"/>
      </font>
      <fill>
        <patternFill>
          <bgColor indexed="10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5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auto="1"/>
      </font>
      <fill>
        <patternFill>
          <bgColor indexed="10"/>
        </patternFill>
      </fill>
    </dxf>
    <dxf>
      <font>
        <color indexed="43"/>
      </font>
      <fill>
        <patternFill>
          <bgColor indexed="10"/>
        </patternFill>
      </fill>
    </dxf>
    <dxf>
      <font>
        <color indexed="10"/>
      </font>
    </dxf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  <dxf>
      <font>
        <b val="0"/>
        <i/>
        <color indexed="10"/>
      </font>
    </dxf>
    <dxf>
      <font>
        <b val="0"/>
        <i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ont>
        <color rgb="FFFFFF99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0000"/>
      </font>
      <fill>
        <patternFill>
          <bgColor rgb="FFFFFF99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4</xdr:col>
      <xdr:colOff>400050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1190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0</xdr:rowOff>
    </xdr:from>
    <xdr:to>
      <xdr:col>4</xdr:col>
      <xdr:colOff>352425</xdr:colOff>
      <xdr:row>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K544"/>
  <sheetViews>
    <sheetView showZeros="0"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3.7109375" style="1" customWidth="1"/>
    <col min="2" max="2" width="0.5625" style="1" customWidth="1"/>
    <col min="3" max="3" width="6.421875" style="18" customWidth="1"/>
    <col min="4" max="4" width="9.140625" style="19" customWidth="1"/>
    <col min="5" max="5" width="7.8515625" style="18" customWidth="1"/>
    <col min="6" max="6" width="1.1484375" style="18" customWidth="1"/>
    <col min="7" max="7" width="25.28125" style="18" customWidth="1"/>
    <col min="8" max="8" width="4.7109375" style="18" customWidth="1"/>
    <col min="9" max="9" width="6.00390625" style="18" customWidth="1"/>
    <col min="10" max="10" width="3.8515625" style="18" customWidth="1"/>
    <col min="11" max="11" width="19.7109375" style="18" customWidth="1"/>
    <col min="12" max="12" width="1.8515625" style="18" customWidth="1"/>
    <col min="13" max="13" width="2.00390625" style="18" customWidth="1"/>
    <col min="14" max="14" width="1.7109375" style="18" hidden="1" customWidth="1"/>
    <col min="15" max="15" width="0.9921875" style="18" hidden="1" customWidth="1"/>
    <col min="16" max="16" width="13.28125" style="18" customWidth="1"/>
    <col min="17" max="17" width="1.28515625" style="18" customWidth="1"/>
    <col min="18" max="18" width="8.57421875" style="18" customWidth="1"/>
    <col min="19" max="19" width="6.421875" style="18" customWidth="1"/>
    <col min="20" max="20" width="12.140625" style="18" customWidth="1"/>
    <col min="21" max="21" width="1.1484375" style="18" customWidth="1"/>
    <col min="22" max="22" width="0.5625" style="18" customWidth="1"/>
    <col min="23" max="23" width="15.8515625" style="1" customWidth="1"/>
    <col min="24" max="24" width="2.28125" style="1" customWidth="1"/>
    <col min="25" max="25" width="78.7109375" style="1" bestFit="1" customWidth="1"/>
    <col min="26" max="26" width="2.57421875" style="2" customWidth="1"/>
    <col min="27" max="27" width="11.140625" style="2" customWidth="1"/>
    <col min="28" max="28" width="69.8515625" style="2" bestFit="1" customWidth="1"/>
    <col min="29" max="30" width="8.8515625" style="2" customWidth="1"/>
    <col min="31" max="31" width="11.421875" style="2" customWidth="1"/>
    <col min="32" max="59" width="8.8515625" style="2" customWidth="1"/>
    <col min="60" max="16384" width="8.8515625" style="1" customWidth="1"/>
  </cols>
  <sheetData>
    <row r="1" spans="3:22" ht="8.25" customHeight="1">
      <c r="C1" s="1"/>
      <c r="D1" s="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322" t="s">
        <v>0</v>
      </c>
      <c r="R1" s="322"/>
      <c r="S1" s="322"/>
      <c r="T1" s="322"/>
      <c r="U1" s="322"/>
      <c r="V1" s="322"/>
    </row>
    <row r="2" spans="3:31" ht="8.25" customHeight="1">
      <c r="C2" s="1"/>
      <c r="D2" s="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322"/>
      <c r="R2" s="322"/>
      <c r="S2" s="322"/>
      <c r="T2" s="322"/>
      <c r="U2" s="322"/>
      <c r="V2" s="322"/>
      <c r="W2" s="115"/>
      <c r="X2" s="115"/>
      <c r="Y2" s="115"/>
      <c r="Z2" s="115"/>
      <c r="AA2" s="115"/>
      <c r="AB2" s="115"/>
      <c r="AC2" s="115"/>
      <c r="AD2" s="115"/>
      <c r="AE2" s="115"/>
    </row>
    <row r="3" spans="3:31" ht="8.25" customHeight="1">
      <c r="C3" s="1"/>
      <c r="D3" s="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322"/>
      <c r="R3" s="322"/>
      <c r="S3" s="322"/>
      <c r="T3" s="322"/>
      <c r="U3" s="322"/>
      <c r="V3" s="322"/>
      <c r="W3" s="115"/>
      <c r="X3" s="115"/>
      <c r="Y3" s="115"/>
      <c r="Z3" s="115"/>
      <c r="AA3" s="115"/>
      <c r="AB3" s="115"/>
      <c r="AC3" s="115"/>
      <c r="AD3" s="115"/>
      <c r="AE3" s="115"/>
    </row>
    <row r="4" spans="3:31" ht="6.75" customHeight="1" thickBot="1">
      <c r="C4" s="4"/>
      <c r="D4" s="4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323"/>
      <c r="R4" s="323"/>
      <c r="S4" s="323"/>
      <c r="T4" s="323"/>
      <c r="U4" s="323"/>
      <c r="V4" s="323"/>
      <c r="W4" s="115"/>
      <c r="X4" s="115"/>
      <c r="Y4" s="115"/>
      <c r="Z4" s="115"/>
      <c r="AA4" s="115"/>
      <c r="AB4" s="115"/>
      <c r="AC4" s="115"/>
      <c r="AD4" s="115"/>
      <c r="AE4" s="115"/>
    </row>
    <row r="5" spans="2:31" ht="3.75" customHeight="1">
      <c r="B5" s="24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1"/>
      <c r="V5" s="26"/>
      <c r="W5" s="115"/>
      <c r="X5" s="115"/>
      <c r="Y5" s="115"/>
      <c r="Z5" s="115"/>
      <c r="AA5" s="115"/>
      <c r="AB5" s="115"/>
      <c r="AC5" s="115"/>
      <c r="AD5" s="115"/>
      <c r="AE5" s="115"/>
    </row>
    <row r="6" spans="2:31" ht="14.25" customHeight="1">
      <c r="B6" s="25"/>
      <c r="C6" s="324" t="s">
        <v>445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9"/>
      <c r="V6" s="27"/>
      <c r="W6" s="115"/>
      <c r="X6" s="115"/>
      <c r="Y6" s="115"/>
      <c r="Z6" s="115"/>
      <c r="AA6" s="115"/>
      <c r="AB6" s="115"/>
      <c r="AC6" s="115"/>
      <c r="AD6" s="115"/>
      <c r="AE6" s="115"/>
    </row>
    <row r="7" spans="2:63" s="3" customFormat="1" ht="5.25" customHeight="1">
      <c r="B7" s="25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27"/>
      <c r="W7" s="115"/>
      <c r="X7" s="115"/>
      <c r="Y7" s="115"/>
      <c r="Z7" s="115"/>
      <c r="AA7" s="115"/>
      <c r="AB7" s="115"/>
      <c r="AC7" s="115"/>
      <c r="AD7" s="115"/>
      <c r="AE7" s="115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1"/>
      <c r="BI7" s="1"/>
      <c r="BJ7" s="1"/>
      <c r="BK7" s="1"/>
    </row>
    <row r="8" spans="2:31" ht="18.75" customHeight="1">
      <c r="B8" s="25"/>
      <c r="C8" s="313" t="s">
        <v>20</v>
      </c>
      <c r="D8" s="313"/>
      <c r="E8" s="313"/>
      <c r="F8" s="314"/>
      <c r="G8" s="305"/>
      <c r="H8" s="306"/>
      <c r="I8" s="306"/>
      <c r="J8" s="306"/>
      <c r="K8" s="306"/>
      <c r="L8" s="306"/>
      <c r="M8" s="306"/>
      <c r="N8" s="306"/>
      <c r="O8" s="306"/>
      <c r="P8" s="307"/>
      <c r="Q8" s="308" t="str">
        <f>'KONTROLA UNOSA'!E3</f>
        <v>MATIČNI BROJ</v>
      </c>
      <c r="R8" s="309"/>
      <c r="S8" s="310"/>
      <c r="T8" s="311"/>
      <c r="U8" s="312"/>
      <c r="V8" s="27"/>
      <c r="W8" s="115"/>
      <c r="X8" s="115"/>
      <c r="Y8" s="115"/>
      <c r="Z8" s="115"/>
      <c r="AA8" s="115"/>
      <c r="AB8" s="115"/>
      <c r="AC8" s="115"/>
      <c r="AD8" s="115"/>
      <c r="AE8" s="115"/>
    </row>
    <row r="9" spans="2:31" ht="18.75" customHeight="1">
      <c r="B9" s="25"/>
      <c r="C9" s="325" t="s">
        <v>1</v>
      </c>
      <c r="D9" s="325"/>
      <c r="E9" s="325"/>
      <c r="F9" s="326"/>
      <c r="G9" s="305"/>
      <c r="H9" s="306"/>
      <c r="I9" s="306"/>
      <c r="J9" s="306"/>
      <c r="K9" s="306"/>
      <c r="L9" s="306"/>
      <c r="M9" s="306"/>
      <c r="N9" s="306"/>
      <c r="O9" s="306"/>
      <c r="P9" s="307"/>
      <c r="Q9" s="121"/>
      <c r="R9" s="318" t="s">
        <v>2</v>
      </c>
      <c r="S9" s="319"/>
      <c r="T9" s="320"/>
      <c r="U9" s="321"/>
      <c r="V9" s="27"/>
      <c r="W9" s="115"/>
      <c r="X9" s="115"/>
      <c r="Y9" s="115"/>
      <c r="Z9" s="115"/>
      <c r="AA9" s="115"/>
      <c r="AB9" s="115"/>
      <c r="AC9" s="115"/>
      <c r="AD9" s="115"/>
      <c r="AE9" s="115"/>
    </row>
    <row r="10" spans="2:31" ht="19.5" customHeight="1">
      <c r="B10" s="25"/>
      <c r="C10" s="335" t="str">
        <f>'KONTROLA UNOSA'!E4</f>
        <v>Plaćanje izvršiti sa računa:</v>
      </c>
      <c r="D10" s="325"/>
      <c r="E10" s="325"/>
      <c r="F10" s="326"/>
      <c r="G10" s="240"/>
      <c r="H10" s="241"/>
      <c r="I10" s="241"/>
      <c r="J10" s="241"/>
      <c r="K10" s="241"/>
      <c r="L10" s="241"/>
      <c r="M10" s="241"/>
      <c r="N10" s="242"/>
      <c r="O10" s="122"/>
      <c r="P10" s="245" t="s">
        <v>3</v>
      </c>
      <c r="Q10" s="245"/>
      <c r="R10" s="245"/>
      <c r="S10" s="246"/>
      <c r="T10" s="243"/>
      <c r="U10" s="244"/>
      <c r="V10" s="27"/>
      <c r="W10" s="115"/>
      <c r="X10" s="115"/>
      <c r="Y10" s="115"/>
      <c r="Z10" s="115"/>
      <c r="AA10" s="115"/>
      <c r="AB10" s="115"/>
      <c r="AC10" s="115"/>
      <c r="AD10" s="115"/>
      <c r="AE10" s="115"/>
    </row>
    <row r="11" spans="2:59" s="4" customFormat="1" ht="4.5" customHeight="1">
      <c r="B11" s="14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150"/>
      <c r="W11" s="115"/>
      <c r="X11" s="115"/>
      <c r="Y11" s="115"/>
      <c r="Z11" s="115"/>
      <c r="AA11" s="115"/>
      <c r="AB11" s="115"/>
      <c r="AC11" s="115"/>
      <c r="AD11" s="115"/>
      <c r="AE11" s="115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</row>
    <row r="12" spans="2:31" ht="3.75" customHeight="1" thickBot="1">
      <c r="B12" s="148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1"/>
      <c r="W12" s="115"/>
      <c r="X12" s="115"/>
      <c r="Y12" s="115"/>
      <c r="Z12" s="115"/>
      <c r="AA12" s="115"/>
      <c r="AB12" s="115"/>
      <c r="AC12" s="115"/>
      <c r="AD12" s="115"/>
      <c r="AE12" s="115"/>
    </row>
    <row r="13" spans="2:59" s="4" customFormat="1" ht="10.5" customHeight="1" thickBot="1"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15"/>
      <c r="X13" s="115"/>
      <c r="Y13" s="115"/>
      <c r="Z13" s="115"/>
      <c r="AA13" s="115"/>
      <c r="AB13" s="115"/>
      <c r="AC13" s="115"/>
      <c r="AD13" s="115"/>
      <c r="AE13" s="115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2:31" ht="3.75" customHeight="1">
      <c r="B14" s="24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1"/>
      <c r="V14" s="26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2:31" ht="14.25" customHeight="1">
      <c r="B15" s="25"/>
      <c r="C15" s="237" t="s">
        <v>4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  <c r="V15" s="27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2:63" s="3" customFormat="1" ht="5.25" customHeight="1" thickBot="1">
      <c r="B16" s="29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144"/>
      <c r="W16" s="115"/>
      <c r="X16" s="115"/>
      <c r="Y16" s="115"/>
      <c r="Z16" s="115"/>
      <c r="AA16" s="115"/>
      <c r="AB16" s="115"/>
      <c r="AC16" s="115"/>
      <c r="AD16" s="115"/>
      <c r="AE16" s="115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1"/>
      <c r="BI16" s="1"/>
      <c r="BJ16" s="1"/>
      <c r="BK16" s="1"/>
    </row>
    <row r="17" spans="2:31" ht="24" customHeight="1" thickBot="1">
      <c r="B17" s="228" t="s">
        <v>21</v>
      </c>
      <c r="C17" s="229"/>
      <c r="D17" s="229"/>
      <c r="E17" s="229"/>
      <c r="F17" s="229"/>
      <c r="G17" s="229"/>
      <c r="H17" s="211"/>
      <c r="I17" s="212"/>
      <c r="J17" s="213"/>
      <c r="K17" s="214" t="s">
        <v>22</v>
      </c>
      <c r="L17" s="215"/>
      <c r="M17" s="211"/>
      <c r="N17" s="212"/>
      <c r="O17" s="212"/>
      <c r="P17" s="212"/>
      <c r="Q17" s="213"/>
      <c r="R17" s="227"/>
      <c r="S17" s="227"/>
      <c r="T17" s="227"/>
      <c r="U17" s="227"/>
      <c r="V17" s="150"/>
      <c r="W17" s="115"/>
      <c r="X17" s="115"/>
      <c r="Y17" s="115"/>
      <c r="Z17" s="115"/>
      <c r="AA17" s="115"/>
      <c r="AB17" s="115"/>
      <c r="AC17" s="115"/>
      <c r="AD17" s="115"/>
      <c r="AE17" s="115"/>
    </row>
    <row r="18" spans="2:31" ht="4.5" customHeight="1" thickBot="1">
      <c r="B18" s="230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8"/>
      <c r="W18" s="115"/>
      <c r="X18" s="115"/>
      <c r="Y18" s="115"/>
      <c r="Z18" s="115"/>
      <c r="AA18" s="115"/>
      <c r="AB18" s="115"/>
      <c r="AC18" s="115"/>
      <c r="AD18" s="115"/>
      <c r="AE18" s="115"/>
    </row>
    <row r="19" spans="3:59" s="4" customFormat="1" ht="9.75" customHeight="1" thickBot="1"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15"/>
      <c r="X19" s="115"/>
      <c r="Y19" s="115"/>
      <c r="Z19" s="115"/>
      <c r="AA19" s="115"/>
      <c r="AB19" s="115"/>
      <c r="AC19" s="115"/>
      <c r="AD19" s="115"/>
      <c r="AE19" s="115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</row>
    <row r="20" spans="2:31" ht="3.75" customHeight="1">
      <c r="B20" s="154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21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</row>
    <row r="21" spans="2:31" ht="14.25" customHeight="1">
      <c r="B21" s="155"/>
      <c r="C21" s="237" t="s">
        <v>446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144"/>
      <c r="W21" s="115"/>
      <c r="X21" s="115"/>
      <c r="Y21" s="115"/>
      <c r="Z21" s="115"/>
      <c r="AA21" s="115"/>
      <c r="AB21" s="115"/>
      <c r="AC21" s="115"/>
      <c r="AD21" s="115"/>
      <c r="AE21" s="115"/>
    </row>
    <row r="22" spans="2:63" s="3" customFormat="1" ht="3.75" customHeight="1">
      <c r="B22" s="15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144"/>
      <c r="W22" s="115"/>
      <c r="X22" s="115"/>
      <c r="Y22" s="115"/>
      <c r="Z22" s="115"/>
      <c r="AA22" s="115"/>
      <c r="AB22" s="115"/>
      <c r="AC22" s="115"/>
      <c r="AD22" s="115"/>
      <c r="AE22" s="115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1"/>
      <c r="BI22" s="1"/>
      <c r="BJ22" s="1"/>
      <c r="BK22" s="1"/>
    </row>
    <row r="23" spans="2:31" ht="18.75" customHeight="1">
      <c r="B23" s="155"/>
      <c r="C23" s="293" t="str">
        <f>'KONTROLA UNOSA'!E6</f>
        <v>IBAN</v>
      </c>
      <c r="D23" s="294"/>
      <c r="E23" s="294"/>
      <c r="F23" s="332"/>
      <c r="G23" s="333"/>
      <c r="H23" s="333"/>
      <c r="I23" s="333"/>
      <c r="J23" s="333"/>
      <c r="K23" s="333"/>
      <c r="L23" s="333"/>
      <c r="M23" s="334"/>
      <c r="N23" s="327" t="str">
        <f>IF(AND(F23&gt;0,Q23&gt;0),"NE TREBA UNOSITI","Broj računa")</f>
        <v>Broj računa</v>
      </c>
      <c r="O23" s="327"/>
      <c r="P23" s="327"/>
      <c r="Q23" s="329"/>
      <c r="R23" s="330"/>
      <c r="S23" s="330"/>
      <c r="T23" s="330"/>
      <c r="U23" s="331"/>
      <c r="V23" s="144"/>
      <c r="W23" s="115"/>
      <c r="X23" s="115"/>
      <c r="Y23" s="115"/>
      <c r="Z23" s="115"/>
      <c r="AA23" s="115"/>
      <c r="AB23" s="115"/>
      <c r="AC23" s="115"/>
      <c r="AD23" s="115"/>
      <c r="AE23" s="115"/>
    </row>
    <row r="24" spans="2:31" ht="18.75" customHeight="1">
      <c r="B24" s="155"/>
      <c r="C24" s="315" t="s">
        <v>449</v>
      </c>
      <c r="D24" s="316" t="s">
        <v>5</v>
      </c>
      <c r="E24" s="317"/>
      <c r="F24" s="295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7"/>
      <c r="V24" s="144"/>
      <c r="W24" s="115"/>
      <c r="X24" s="115"/>
      <c r="Y24" s="115"/>
      <c r="Z24" s="115"/>
      <c r="AA24" s="115"/>
      <c r="AB24" s="115"/>
      <c r="AC24" s="115"/>
      <c r="AD24" s="115"/>
      <c r="AE24" s="115"/>
    </row>
    <row r="25" spans="2:31" ht="18.75" customHeight="1">
      <c r="B25" s="155"/>
      <c r="C25" s="315" t="s">
        <v>6</v>
      </c>
      <c r="D25" s="316" t="s">
        <v>7</v>
      </c>
      <c r="E25" s="317"/>
      <c r="F25" s="295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7"/>
      <c r="V25" s="144"/>
      <c r="W25" s="115"/>
      <c r="X25" s="115"/>
      <c r="Y25" s="115"/>
      <c r="Z25" s="115"/>
      <c r="AA25" s="115"/>
      <c r="AB25" s="115"/>
      <c r="AC25" s="115"/>
      <c r="AD25" s="115"/>
      <c r="AE25" s="115"/>
    </row>
    <row r="26" spans="2:31" ht="18.75" customHeight="1">
      <c r="B26" s="155"/>
      <c r="C26" s="299" t="s">
        <v>8</v>
      </c>
      <c r="D26" s="300" t="s">
        <v>9</v>
      </c>
      <c r="E26" s="301"/>
      <c r="F26" s="217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9"/>
      <c r="V26" s="144"/>
      <c r="W26" s="115"/>
      <c r="X26" s="115"/>
      <c r="Y26" s="115"/>
      <c r="Z26" s="115"/>
      <c r="AA26" s="115"/>
      <c r="AB26" s="115"/>
      <c r="AC26" s="115"/>
      <c r="AD26" s="115"/>
      <c r="AE26" s="115"/>
    </row>
    <row r="27" spans="2:31" ht="3.75" customHeight="1" thickBot="1">
      <c r="B27" s="156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4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2:31" ht="9.75" customHeight="1" thickBot="1"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115"/>
      <c r="X28" s="115"/>
      <c r="Y28" s="115"/>
      <c r="Z28" s="115"/>
      <c r="AA28" s="115"/>
      <c r="AB28" s="115"/>
      <c r="AC28" s="115"/>
      <c r="AD28" s="115"/>
      <c r="AE28" s="115"/>
    </row>
    <row r="29" spans="2:31" ht="3.75" customHeight="1">
      <c r="B29" s="146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21"/>
      <c r="V29" s="149"/>
      <c r="W29" s="115"/>
      <c r="X29" s="115"/>
      <c r="Y29" s="115"/>
      <c r="Z29" s="115"/>
      <c r="AA29" s="115"/>
      <c r="AB29" s="115"/>
      <c r="AC29" s="115"/>
      <c r="AD29" s="115"/>
      <c r="AE29" s="115"/>
    </row>
    <row r="30" spans="2:31" ht="14.25" customHeight="1">
      <c r="B30" s="147"/>
      <c r="C30" s="237" t="s">
        <v>447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9"/>
      <c r="V30" s="150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2:63" s="3" customFormat="1" ht="5.25" customHeight="1">
      <c r="B31" s="147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150"/>
      <c r="W31" s="115"/>
      <c r="X31" s="115"/>
      <c r="Y31" s="115"/>
      <c r="Z31" s="115"/>
      <c r="AA31" s="115"/>
      <c r="AB31" s="115"/>
      <c r="AC31" s="115"/>
      <c r="AD31" s="115"/>
      <c r="AE31" s="115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1"/>
      <c r="BI31" s="1"/>
      <c r="BJ31" s="1"/>
      <c r="BK31" s="1"/>
    </row>
    <row r="32" spans="2:31" ht="18.75" customHeight="1">
      <c r="B32" s="147"/>
      <c r="C32" s="216"/>
      <c r="D32" s="216"/>
      <c r="E32" s="216"/>
      <c r="F32" s="216"/>
      <c r="G32" s="216"/>
      <c r="H32" s="216"/>
      <c r="I32" s="216"/>
      <c r="J32" s="338"/>
      <c r="K32" s="339" t="s">
        <v>275</v>
      </c>
      <c r="L32" s="340"/>
      <c r="M32" s="340"/>
      <c r="N32" s="341"/>
      <c r="O32" s="342"/>
      <c r="P32" s="342"/>
      <c r="Q32" s="342"/>
      <c r="R32" s="342"/>
      <c r="S32" s="342"/>
      <c r="T32" s="342"/>
      <c r="U32" s="343"/>
      <c r="V32" s="150"/>
      <c r="W32" s="115"/>
      <c r="X32" s="115"/>
      <c r="Y32" s="115"/>
      <c r="Z32" s="115"/>
      <c r="AA32" s="115"/>
      <c r="AB32" s="115"/>
      <c r="AC32" s="115"/>
      <c r="AD32" s="115"/>
      <c r="AE32" s="115"/>
    </row>
    <row r="33" spans="2:31" ht="18.75" customHeight="1">
      <c r="B33" s="147"/>
      <c r="C33" s="216"/>
      <c r="D33" s="336" t="str">
        <f>IF(OR(LEN(E33)=8,LEN(E33)=11,E33=0),"SWIFT code","NEISPRAVAN UNOS")</f>
        <v>SWIFT code</v>
      </c>
      <c r="E33" s="289"/>
      <c r="F33" s="289"/>
      <c r="G33" s="289"/>
      <c r="H33" s="290"/>
      <c r="I33" s="302" t="s">
        <v>10</v>
      </c>
      <c r="J33" s="338"/>
      <c r="K33" s="30" t="s">
        <v>11</v>
      </c>
      <c r="L33" s="303"/>
      <c r="M33" s="303"/>
      <c r="N33" s="303"/>
      <c r="O33" s="303"/>
      <c r="P33" s="303"/>
      <c r="Q33" s="303"/>
      <c r="R33" s="303"/>
      <c r="S33" s="303"/>
      <c r="T33" s="303"/>
      <c r="U33" s="304"/>
      <c r="V33" s="150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2:31" ht="18.75" customHeight="1">
      <c r="B34" s="147"/>
      <c r="C34" s="216"/>
      <c r="D34" s="337"/>
      <c r="E34" s="291"/>
      <c r="F34" s="291"/>
      <c r="G34" s="291"/>
      <c r="H34" s="292"/>
      <c r="I34" s="302"/>
      <c r="J34" s="338"/>
      <c r="K34" s="30" t="s">
        <v>6</v>
      </c>
      <c r="L34" s="303"/>
      <c r="M34" s="303"/>
      <c r="N34" s="303"/>
      <c r="O34" s="303"/>
      <c r="P34" s="303"/>
      <c r="Q34" s="303"/>
      <c r="R34" s="303"/>
      <c r="S34" s="303"/>
      <c r="T34" s="303"/>
      <c r="U34" s="304"/>
      <c r="V34" s="150"/>
      <c r="W34" s="115"/>
      <c r="X34" s="115"/>
      <c r="Y34" s="115"/>
      <c r="Z34" s="115"/>
      <c r="AA34" s="115"/>
      <c r="AB34" s="115"/>
      <c r="AC34" s="115"/>
      <c r="AD34" s="115"/>
      <c r="AE34" s="115"/>
    </row>
    <row r="35" spans="2:31" ht="18.75" customHeight="1">
      <c r="B35" s="147"/>
      <c r="C35" s="216"/>
      <c r="D35" s="216"/>
      <c r="E35" s="216"/>
      <c r="F35" s="216"/>
      <c r="G35" s="216"/>
      <c r="H35" s="216"/>
      <c r="I35" s="216"/>
      <c r="J35" s="338"/>
      <c r="K35" s="31" t="s">
        <v>12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1"/>
      <c r="V35" s="150"/>
      <c r="W35" s="115"/>
      <c r="X35" s="115"/>
      <c r="Y35" s="115"/>
      <c r="Z35" s="115"/>
      <c r="AA35" s="115"/>
      <c r="AB35" s="115"/>
      <c r="AC35" s="115"/>
      <c r="AD35" s="115"/>
      <c r="AE35" s="115"/>
    </row>
    <row r="36" spans="2:63" s="3" customFormat="1" ht="5.25" customHeight="1">
      <c r="B36" s="147"/>
      <c r="C36" s="222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4"/>
      <c r="V36" s="150"/>
      <c r="W36" s="115"/>
      <c r="X36" s="115"/>
      <c r="Y36" s="115"/>
      <c r="Z36" s="115"/>
      <c r="AA36" s="115"/>
      <c r="AB36" s="115"/>
      <c r="AC36" s="115"/>
      <c r="AD36" s="115"/>
      <c r="AE36" s="115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1"/>
      <c r="BI36" s="1"/>
      <c r="BJ36" s="1"/>
      <c r="BK36" s="1"/>
    </row>
    <row r="37" spans="2:31" ht="13.5" customHeight="1">
      <c r="B37" s="147"/>
      <c r="C37" s="203" t="s">
        <v>276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150"/>
      <c r="W37" s="115"/>
      <c r="X37" s="115"/>
      <c r="Y37" s="115"/>
      <c r="Z37" s="115"/>
      <c r="AA37" s="115"/>
      <c r="AB37" s="115"/>
      <c r="AC37" s="115"/>
      <c r="AD37" s="115"/>
      <c r="AE37" s="115"/>
    </row>
    <row r="38" spans="2:31" ht="3.75" customHeight="1" thickBot="1">
      <c r="B38" s="148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1"/>
      <c r="W38" s="115"/>
      <c r="X38" s="115"/>
      <c r="Y38" s="115"/>
      <c r="Z38" s="115"/>
      <c r="AA38" s="115"/>
      <c r="AB38" s="115"/>
      <c r="AC38" s="115"/>
      <c r="AD38" s="115"/>
      <c r="AE38" s="115"/>
    </row>
    <row r="39" spans="2:59" s="4" customFormat="1" ht="9.75" customHeight="1" thickBot="1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15"/>
      <c r="X39" s="115"/>
      <c r="Y39" s="115"/>
      <c r="Z39" s="115"/>
      <c r="AA39" s="115"/>
      <c r="AB39" s="115"/>
      <c r="AC39" s="115"/>
      <c r="AD39" s="115"/>
      <c r="AE39" s="115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2:31" ht="3.75" customHeight="1">
      <c r="B40" s="146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21"/>
      <c r="V40" s="149"/>
      <c r="W40" s="115"/>
      <c r="X40" s="115"/>
      <c r="Y40" s="115"/>
      <c r="Z40" s="115"/>
      <c r="AA40" s="115"/>
      <c r="AB40" s="115"/>
      <c r="AC40" s="115"/>
      <c r="AD40" s="115"/>
      <c r="AE40" s="115"/>
    </row>
    <row r="41" spans="2:31" ht="14.25" customHeight="1">
      <c r="B41" s="147"/>
      <c r="C41" s="204" t="s">
        <v>448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6"/>
      <c r="V41" s="150"/>
      <c r="W41" s="115"/>
      <c r="X41" s="115"/>
      <c r="Y41" s="115"/>
      <c r="Z41" s="115"/>
      <c r="AA41" s="115"/>
      <c r="AB41" s="115"/>
      <c r="AC41" s="115"/>
      <c r="AD41" s="115"/>
      <c r="AE41" s="115"/>
    </row>
    <row r="42" spans="2:31" ht="18.75" customHeight="1">
      <c r="B42" s="147"/>
      <c r="C42" s="216"/>
      <c r="D42" s="216"/>
      <c r="E42" s="216"/>
      <c r="F42" s="216"/>
      <c r="G42" s="216"/>
      <c r="H42" s="216"/>
      <c r="I42" s="216"/>
      <c r="J42" s="207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9"/>
      <c r="V42" s="150"/>
      <c r="W42" s="115"/>
      <c r="X42" s="115"/>
      <c r="Y42" s="115"/>
      <c r="Z42" s="115"/>
      <c r="AA42" s="115"/>
      <c r="AB42" s="115"/>
      <c r="AC42" s="115"/>
      <c r="AD42" s="115"/>
      <c r="AE42" s="115"/>
    </row>
    <row r="43" spans="2:31" ht="18.75" customHeight="1">
      <c r="B43" s="147"/>
      <c r="C43" s="216"/>
      <c r="D43" s="287" t="str">
        <f>IF(OR(LEN(E43)=8,LEN(E43)=11,E43=0),"SWIFT   code","NEISPRAVAN UNOS")</f>
        <v>SWIFT   code</v>
      </c>
      <c r="E43" s="289"/>
      <c r="F43" s="289"/>
      <c r="G43" s="289"/>
      <c r="H43" s="290"/>
      <c r="I43" s="216"/>
      <c r="J43" s="185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7"/>
      <c r="V43" s="150"/>
      <c r="W43" s="115"/>
      <c r="X43" s="115"/>
      <c r="Y43" s="128"/>
      <c r="Z43" s="128"/>
      <c r="AA43" s="128"/>
      <c r="AB43" s="128"/>
      <c r="AC43" s="115"/>
      <c r="AD43" s="115"/>
      <c r="AE43" s="115"/>
    </row>
    <row r="44" spans="2:31" ht="18.75" customHeight="1">
      <c r="B44" s="147"/>
      <c r="C44" s="216"/>
      <c r="D44" s="288"/>
      <c r="E44" s="291"/>
      <c r="F44" s="291"/>
      <c r="G44" s="291"/>
      <c r="H44" s="292"/>
      <c r="I44" s="216"/>
      <c r="J44" s="185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7"/>
      <c r="V44" s="150"/>
      <c r="W44" s="115"/>
      <c r="X44" s="115"/>
      <c r="Y44" s="128"/>
      <c r="Z44" s="128"/>
      <c r="AA44" s="128"/>
      <c r="AB44" s="128"/>
      <c r="AC44" s="115"/>
      <c r="AD44" s="115"/>
      <c r="AE44" s="115"/>
    </row>
    <row r="45" spans="2:31" ht="18.75" customHeight="1">
      <c r="B45" s="147"/>
      <c r="C45" s="216"/>
      <c r="D45" s="216"/>
      <c r="E45" s="216"/>
      <c r="F45" s="216"/>
      <c r="G45" s="216"/>
      <c r="H45" s="216"/>
      <c r="I45" s="216"/>
      <c r="J45" s="185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7"/>
      <c r="V45" s="150"/>
      <c r="W45" s="115"/>
      <c r="X45" s="115"/>
      <c r="Y45" s="128"/>
      <c r="Z45" s="128"/>
      <c r="AA45" s="128"/>
      <c r="AB45" s="128"/>
      <c r="AC45" s="115"/>
      <c r="AD45" s="115"/>
      <c r="AE45" s="115"/>
    </row>
    <row r="46" spans="2:31" ht="3.75" customHeight="1" thickBot="1">
      <c r="B46" s="148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1"/>
      <c r="W46" s="115"/>
      <c r="X46" s="115"/>
      <c r="Y46" s="128"/>
      <c r="Z46" s="128"/>
      <c r="AA46" s="128"/>
      <c r="AB46" s="128"/>
      <c r="AC46" s="115"/>
      <c r="AD46" s="115"/>
      <c r="AE46" s="115"/>
    </row>
    <row r="47" spans="2:59" s="4" customFormat="1" ht="9.75" customHeight="1" thickBot="1"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15"/>
      <c r="X47" s="115"/>
      <c r="Y47" s="128"/>
      <c r="Z47" s="128"/>
      <c r="AA47" s="127"/>
      <c r="AB47" s="127"/>
      <c r="AC47" s="115"/>
      <c r="AD47" s="115"/>
      <c r="AE47" s="115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2:31" ht="3.75" customHeight="1">
      <c r="B48" s="15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21"/>
      <c r="V48" s="143"/>
      <c r="W48" s="115"/>
      <c r="X48" s="115"/>
      <c r="Y48" s="128"/>
      <c r="Z48" s="128"/>
      <c r="AA48" s="127"/>
      <c r="AB48" s="127"/>
      <c r="AC48" s="115"/>
      <c r="AD48" s="115"/>
      <c r="AE48" s="115"/>
    </row>
    <row r="49" spans="2:31" ht="14.25" customHeight="1" thickBot="1">
      <c r="B49" s="155"/>
      <c r="C49" s="278" t="s">
        <v>451</v>
      </c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80"/>
      <c r="V49" s="144"/>
      <c r="W49" s="115"/>
      <c r="X49" s="115"/>
      <c r="Y49" s="128"/>
      <c r="Z49" s="128"/>
      <c r="AA49" s="127"/>
      <c r="AB49" s="127"/>
      <c r="AC49" s="115"/>
      <c r="AD49" s="115"/>
      <c r="AE49" s="115"/>
    </row>
    <row r="50" spans="2:31" ht="3.75" customHeight="1">
      <c r="B50" s="155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21"/>
      <c r="V50" s="144"/>
      <c r="W50" s="115"/>
      <c r="X50" s="115"/>
      <c r="Y50" s="128"/>
      <c r="Z50" s="128"/>
      <c r="AA50" s="127"/>
      <c r="AB50" s="127"/>
      <c r="AC50" s="115"/>
      <c r="AD50" s="115"/>
      <c r="AE50" s="115"/>
    </row>
    <row r="51" spans="2:31" ht="17.25" customHeight="1">
      <c r="B51" s="155"/>
      <c r="C51" s="162"/>
      <c r="D51" s="163"/>
      <c r="E51" s="163"/>
      <c r="F51" s="163"/>
      <c r="G51" s="163"/>
      <c r="H51" s="163"/>
      <c r="I51" s="163"/>
      <c r="J51" s="163"/>
      <c r="K51" s="163"/>
      <c r="L51" s="277"/>
      <c r="M51" s="166" t="s">
        <v>450</v>
      </c>
      <c r="N51" s="167"/>
      <c r="O51" s="167"/>
      <c r="P51" s="167"/>
      <c r="Q51" s="167"/>
      <c r="R51" s="167"/>
      <c r="S51" s="167"/>
      <c r="T51" s="167"/>
      <c r="U51" s="168"/>
      <c r="V51" s="144"/>
      <c r="W51" s="115"/>
      <c r="X51" s="115"/>
      <c r="Y51" s="128"/>
      <c r="Z51" s="128"/>
      <c r="AA51" s="127"/>
      <c r="AB51" s="127"/>
      <c r="AC51" s="115"/>
      <c r="AD51" s="115"/>
      <c r="AE51" s="115"/>
    </row>
    <row r="52" spans="2:31" ht="17.25" customHeight="1">
      <c r="B52" s="155"/>
      <c r="C52" s="164"/>
      <c r="D52" s="165"/>
      <c r="E52" s="165"/>
      <c r="F52" s="165"/>
      <c r="G52" s="165"/>
      <c r="H52" s="165"/>
      <c r="I52" s="165"/>
      <c r="J52" s="165"/>
      <c r="K52" s="165"/>
      <c r="L52" s="277"/>
      <c r="M52" s="169"/>
      <c r="N52" s="170"/>
      <c r="O52" s="170"/>
      <c r="P52" s="170"/>
      <c r="Q52" s="170"/>
      <c r="R52" s="170"/>
      <c r="S52" s="170"/>
      <c r="T52" s="170"/>
      <c r="U52" s="171"/>
      <c r="V52" s="144"/>
      <c r="W52" s="115"/>
      <c r="X52" s="115"/>
      <c r="Y52" s="128"/>
      <c r="Z52" s="128"/>
      <c r="AA52" s="127"/>
      <c r="AB52" s="127"/>
      <c r="AC52" s="115"/>
      <c r="AD52" s="115"/>
      <c r="AE52" s="115"/>
    </row>
    <row r="53" spans="2:51" ht="17.25" customHeight="1">
      <c r="B53" s="155"/>
      <c r="C53" s="164"/>
      <c r="D53" s="165"/>
      <c r="E53" s="165"/>
      <c r="F53" s="165"/>
      <c r="G53" s="165"/>
      <c r="H53" s="165"/>
      <c r="I53" s="165"/>
      <c r="J53" s="165"/>
      <c r="K53" s="165"/>
      <c r="L53" s="277"/>
      <c r="M53" s="281" t="str">
        <f>IF(AND('KONTROLA UNOSA'!A20="",'KONTROLA UNOSA'!A21="",'KONTROLA UNOSA'!A22="",'KONTROLA UNOSA'!A23=""),"Napomena:","Napomena: "&amp;"VIŠE OD 35 KARAKTERA")</f>
        <v>Napomena:</v>
      </c>
      <c r="N53" s="282"/>
      <c r="O53" s="282"/>
      <c r="P53" s="282"/>
      <c r="Q53" s="282"/>
      <c r="R53" s="282"/>
      <c r="S53" s="282"/>
      <c r="T53" s="282"/>
      <c r="U53" s="283"/>
      <c r="V53" s="144"/>
      <c r="W53" s="115"/>
      <c r="X53" s="115"/>
      <c r="Y53" s="128"/>
      <c r="Z53" s="128"/>
      <c r="AA53" s="127"/>
      <c r="AB53" s="132" t="s">
        <v>453</v>
      </c>
      <c r="AC53" s="128"/>
      <c r="AD53" s="128"/>
      <c r="AE53" s="128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2:59" s="4" customFormat="1" ht="18" customHeight="1">
      <c r="B54" s="155"/>
      <c r="C54" s="275"/>
      <c r="D54" s="276"/>
      <c r="E54" s="276"/>
      <c r="F54" s="276"/>
      <c r="G54" s="276"/>
      <c r="H54" s="276"/>
      <c r="I54" s="276"/>
      <c r="J54" s="276"/>
      <c r="K54" s="276"/>
      <c r="L54" s="277"/>
      <c r="M54" s="284" t="str">
        <f>IF(M53="UPOZORENJE: VIŠE OD 35 KARAKTERA",'KONTROLA UNOSA'!B20&amp;'KONTROLA UNOSA'!C20&amp;" "&amp;'KONTROLA UNOSA'!B21&amp;'KONTROLA UNOSA'!C21&amp;" "&amp;'KONTROLA UNOSA'!B22&amp;'KONTROLA UNOSA'!C22&amp;" "&amp;'KONTROLA UNOSA'!B23&amp;'KONTROLA UNOSA'!C23,"Svaki red može da sadrži najviše 35 karaktera")</f>
        <v>Svaki red može da sadrži najviše 35 karaktera</v>
      </c>
      <c r="N54" s="285"/>
      <c r="O54" s="285"/>
      <c r="P54" s="285"/>
      <c r="Q54" s="285"/>
      <c r="R54" s="285"/>
      <c r="S54" s="285"/>
      <c r="T54" s="285"/>
      <c r="U54" s="286"/>
      <c r="V54" s="144"/>
      <c r="W54" s="115"/>
      <c r="X54" s="115"/>
      <c r="Y54" s="128"/>
      <c r="Z54" s="128"/>
      <c r="AA54" s="127">
        <v>1</v>
      </c>
      <c r="AB54" s="133" t="s">
        <v>373</v>
      </c>
      <c r="AC54" s="128"/>
      <c r="AD54" s="128"/>
      <c r="AE54" s="128"/>
      <c r="AZ54" s="6"/>
      <c r="BA54" s="6"/>
      <c r="BB54" s="6"/>
      <c r="BC54" s="6"/>
      <c r="BD54" s="6"/>
      <c r="BE54" s="6"/>
      <c r="BF54" s="6"/>
      <c r="BG54" s="6"/>
    </row>
    <row r="55" spans="2:51" ht="3.75" customHeight="1" thickBot="1">
      <c r="B55" s="156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45"/>
      <c r="W55" s="115"/>
      <c r="X55" s="115"/>
      <c r="Y55" s="128"/>
      <c r="Z55" s="128"/>
      <c r="AA55" s="127">
        <v>2</v>
      </c>
      <c r="AB55" s="134" t="s">
        <v>454</v>
      </c>
      <c r="AC55" s="128"/>
      <c r="AD55" s="128"/>
      <c r="AE55" s="128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9" s="4" customFormat="1" ht="9.75" customHeight="1" thickBot="1">
      <c r="A56" s="6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115"/>
      <c r="X56" s="115"/>
      <c r="Y56" s="128"/>
      <c r="Z56" s="128"/>
      <c r="AA56" s="127">
        <v>3</v>
      </c>
      <c r="AB56" s="133" t="s">
        <v>455</v>
      </c>
      <c r="AC56" s="128"/>
      <c r="AD56" s="128"/>
      <c r="AE56" s="128"/>
      <c r="AZ56" s="6"/>
      <c r="BA56" s="6"/>
      <c r="BB56" s="6"/>
      <c r="BC56" s="6"/>
      <c r="BD56" s="6"/>
      <c r="BE56" s="6"/>
      <c r="BF56" s="6"/>
      <c r="BG56" s="6"/>
    </row>
    <row r="57" spans="2:51" ht="3.75" customHeight="1">
      <c r="B57" s="266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21"/>
      <c r="V57" s="269"/>
      <c r="W57" s="115"/>
      <c r="X57" s="115"/>
      <c r="Y57" s="128"/>
      <c r="Z57" s="128"/>
      <c r="AA57" s="127">
        <v>4</v>
      </c>
      <c r="AB57" s="133" t="s">
        <v>456</v>
      </c>
      <c r="AC57" s="128"/>
      <c r="AD57" s="128"/>
      <c r="AE57" s="128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2:51" ht="14.25" customHeight="1">
      <c r="B58" s="267"/>
      <c r="C58" s="237" t="s">
        <v>13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9"/>
      <c r="V58" s="270"/>
      <c r="W58" s="115"/>
      <c r="X58" s="115"/>
      <c r="Y58" s="128"/>
      <c r="Z58" s="128"/>
      <c r="AA58" s="127">
        <v>5</v>
      </c>
      <c r="AB58" s="133" t="s">
        <v>457</v>
      </c>
      <c r="AC58" s="1"/>
      <c r="AD58" s="128"/>
      <c r="AE58" s="128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2:51" ht="24" customHeight="1">
      <c r="B59" s="267"/>
      <c r="C59" s="272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4"/>
      <c r="V59" s="270"/>
      <c r="W59" s="115"/>
      <c r="X59" s="115"/>
      <c r="Y59" s="128"/>
      <c r="Z59" s="128"/>
      <c r="AA59" s="127">
        <v>6</v>
      </c>
      <c r="AB59" s="133" t="s">
        <v>458</v>
      </c>
      <c r="AC59" s="1"/>
      <c r="AD59" s="128"/>
      <c r="AE59" s="128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2:51" ht="3.75" customHeight="1" thickBot="1">
      <c r="B60" s="26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271"/>
      <c r="W60" s="115"/>
      <c r="X60" s="115"/>
      <c r="Y60" s="128"/>
      <c r="Z60" s="128"/>
      <c r="AA60" s="127">
        <v>7</v>
      </c>
      <c r="AB60" s="133" t="s">
        <v>459</v>
      </c>
      <c r="AC60" s="1"/>
      <c r="AD60" s="128"/>
      <c r="AE60" s="128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2:63" s="3" customFormat="1" ht="9" customHeight="1" thickBot="1">
      <c r="B61" s="264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115"/>
      <c r="X61" s="115"/>
      <c r="Y61" s="128"/>
      <c r="Z61" s="128"/>
      <c r="AA61" s="127"/>
      <c r="AB61" s="132"/>
      <c r="AC61" s="1"/>
      <c r="AD61" s="128"/>
      <c r="AE61" s="128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2"/>
      <c r="BA61" s="2"/>
      <c r="BB61" s="2"/>
      <c r="BC61" s="2"/>
      <c r="BD61" s="2"/>
      <c r="BE61" s="2"/>
      <c r="BF61" s="2"/>
      <c r="BG61" s="2"/>
      <c r="BH61" s="1"/>
      <c r="BI61" s="1"/>
      <c r="BJ61" s="1"/>
      <c r="BK61" s="1"/>
    </row>
    <row r="62" spans="2:51" ht="3" customHeight="1" thickBot="1">
      <c r="B62" s="154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21"/>
      <c r="V62" s="22"/>
      <c r="W62" s="115"/>
      <c r="X62" s="115"/>
      <c r="Y62" s="128"/>
      <c r="Z62" s="128"/>
      <c r="AA62" s="127"/>
      <c r="AB62" s="127"/>
      <c r="AC62" s="128"/>
      <c r="AD62" s="128"/>
      <c r="AE62" s="128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2:51" ht="30" customHeight="1" thickBot="1">
      <c r="B63" s="155"/>
      <c r="C63" s="141" t="s">
        <v>452</v>
      </c>
      <c r="D63" s="142"/>
      <c r="E63" s="130"/>
      <c r="F63" s="130"/>
      <c r="G63" s="182" t="s">
        <v>461</v>
      </c>
      <c r="H63" s="182"/>
      <c r="I63" s="182"/>
      <c r="J63" s="182"/>
      <c r="K63" s="182"/>
      <c r="L63" s="182"/>
      <c r="M63" s="182"/>
      <c r="N63" s="182"/>
      <c r="O63" s="182"/>
      <c r="P63" s="182"/>
      <c r="Q63" s="130"/>
      <c r="R63" s="130"/>
      <c r="S63" s="130"/>
      <c r="T63" s="131"/>
      <c r="U63" s="125"/>
      <c r="V63" s="32"/>
      <c r="W63" s="115"/>
      <c r="X63" s="115"/>
      <c r="Y63" s="128"/>
      <c r="Z63" s="128"/>
      <c r="AA63" s="127"/>
      <c r="AB63" s="127"/>
      <c r="AC63" s="128"/>
      <c r="AD63" s="128"/>
      <c r="AE63" s="128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2:51" ht="26.25" customHeight="1">
      <c r="B64" s="155"/>
      <c r="C64" s="135"/>
      <c r="D64" s="136"/>
      <c r="E64" s="139" t="str">
        <f>IF(ISBLANK(C64)," ",(VLOOKUP(C64,AA54:AB61,2,0)))</f>
        <v> </v>
      </c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6"/>
      <c r="U64" s="125"/>
      <c r="V64" s="32"/>
      <c r="W64" s="128"/>
      <c r="X64" s="115"/>
      <c r="Y64" s="128"/>
      <c r="Z64" s="128"/>
      <c r="AA64" s="127"/>
      <c r="AB64" s="127"/>
      <c r="AC64" s="128"/>
      <c r="AD64" s="128"/>
      <c r="AE64" s="128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ht="4.5" customHeight="1" thickBot="1">
      <c r="B65" s="155"/>
      <c r="C65" s="137"/>
      <c r="D65" s="138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38"/>
      <c r="U65" s="125"/>
      <c r="V65" s="32"/>
      <c r="W65" s="115"/>
      <c r="X65" s="115"/>
      <c r="Y65" s="128"/>
      <c r="Z65" s="128"/>
      <c r="AA65" s="127"/>
      <c r="AB65" s="127"/>
      <c r="AC65" s="128"/>
      <c r="AD65" s="128"/>
      <c r="AE65" s="128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ht="3.75" customHeight="1" thickBot="1">
      <c r="B66" s="156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33"/>
      <c r="W66" s="115"/>
      <c r="X66" s="115"/>
      <c r="Y66" s="128"/>
      <c r="Z66" s="128"/>
      <c r="AA66" s="127"/>
      <c r="AB66" s="127"/>
      <c r="AC66" s="128"/>
      <c r="AD66" s="128"/>
      <c r="AE66" s="128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9" s="4" customFormat="1" ht="15.75" customHeight="1" thickBot="1"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42"/>
      <c r="W67" s="115"/>
      <c r="X67" s="115"/>
      <c r="Y67" s="128"/>
      <c r="Z67" s="128"/>
      <c r="AA67" s="127"/>
      <c r="AB67" s="127"/>
      <c r="AC67" s="128"/>
      <c r="AD67" s="128"/>
      <c r="AE67" s="128"/>
      <c r="AZ67" s="6"/>
      <c r="BA67" s="6"/>
      <c r="BB67" s="6"/>
      <c r="BC67" s="6"/>
      <c r="BD67" s="6"/>
      <c r="BE67" s="6"/>
      <c r="BF67" s="6"/>
      <c r="BG67" s="6"/>
    </row>
    <row r="68" spans="1:51" ht="3.75" customHeight="1">
      <c r="A68" s="4"/>
      <c r="B68" s="14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1"/>
      <c r="V68" s="22"/>
      <c r="W68" s="115"/>
      <c r="X68" s="115"/>
      <c r="Y68" s="128"/>
      <c r="Z68" s="128"/>
      <c r="AA68" s="128"/>
      <c r="AB68" s="128"/>
      <c r="AC68" s="128"/>
      <c r="AD68" s="128"/>
      <c r="AE68" s="128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4.25" customHeight="1">
      <c r="A69" s="4"/>
      <c r="B69" s="147"/>
      <c r="C69" s="237" t="s">
        <v>14</v>
      </c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9"/>
      <c r="V69" s="39"/>
      <c r="W69" s="115"/>
      <c r="X69" s="115"/>
      <c r="Y69" s="128"/>
      <c r="Z69" s="128"/>
      <c r="AA69" s="128"/>
      <c r="AB69" s="128"/>
      <c r="AC69" s="128"/>
      <c r="AD69" s="128"/>
      <c r="AE69" s="128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63" s="3" customFormat="1" ht="5.25" customHeight="1">
      <c r="A70" s="4"/>
      <c r="B70" s="147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23"/>
      <c r="W70" s="115"/>
      <c r="X70" s="115"/>
      <c r="Y70" s="128"/>
      <c r="Z70" s="128"/>
      <c r="AA70" s="128"/>
      <c r="AB70" s="128"/>
      <c r="AC70" s="128"/>
      <c r="AD70" s="128"/>
      <c r="AE70" s="128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2"/>
      <c r="BA70" s="2"/>
      <c r="BB70" s="2"/>
      <c r="BC70" s="2"/>
      <c r="BD70" s="2"/>
      <c r="BE70" s="2"/>
      <c r="BF70" s="2"/>
      <c r="BG70" s="2"/>
      <c r="BH70" s="1"/>
      <c r="BI70" s="1"/>
      <c r="BJ70" s="1"/>
      <c r="BK70" s="1"/>
    </row>
    <row r="71" spans="1:51" ht="12.75" customHeight="1">
      <c r="A71" s="4"/>
      <c r="B71" s="147"/>
      <c r="C71" s="174" t="s">
        <v>15</v>
      </c>
      <c r="D71" s="175" t="s">
        <v>16</v>
      </c>
      <c r="E71" s="175" t="str">
        <f>IF(C83&gt;0,IF('KONTROLA UNOSA'!E13="","Broj fakture/profakture","GREŠKA"),"Broj fakture/profakture")</f>
        <v>Broj fakture/profakture</v>
      </c>
      <c r="F71" s="175"/>
      <c r="G71" s="175"/>
      <c r="H71" s="175" t="s">
        <v>460</v>
      </c>
      <c r="I71" s="175"/>
      <c r="J71" s="175"/>
      <c r="K71" s="193" t="s">
        <v>17</v>
      </c>
      <c r="L71" s="194"/>
      <c r="M71" s="194"/>
      <c r="N71" s="194"/>
      <c r="O71" s="194"/>
      <c r="P71" s="194"/>
      <c r="Q71" s="195"/>
      <c r="R71" s="199" t="s">
        <v>18</v>
      </c>
      <c r="S71" s="199"/>
      <c r="T71" s="199"/>
      <c r="U71" s="199"/>
      <c r="V71" s="40"/>
      <c r="W71" s="115"/>
      <c r="X71" s="115"/>
      <c r="Y71" s="128"/>
      <c r="Z71" s="128"/>
      <c r="AA71" s="128"/>
      <c r="AB71" s="128"/>
      <c r="AC71" s="128"/>
      <c r="AD71" s="128"/>
      <c r="AE71" s="128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2.75" customHeight="1">
      <c r="A72" s="4"/>
      <c r="B72" s="147"/>
      <c r="C72" s="174"/>
      <c r="D72" s="175"/>
      <c r="E72" s="175"/>
      <c r="F72" s="175"/>
      <c r="G72" s="175"/>
      <c r="H72" s="175"/>
      <c r="I72" s="175"/>
      <c r="J72" s="175"/>
      <c r="K72" s="196"/>
      <c r="L72" s="197"/>
      <c r="M72" s="197"/>
      <c r="N72" s="197"/>
      <c r="O72" s="197"/>
      <c r="P72" s="197"/>
      <c r="Q72" s="198"/>
      <c r="R72" s="200" t="s">
        <v>19</v>
      </c>
      <c r="S72" s="200"/>
      <c r="T72" s="200"/>
      <c r="U72" s="200"/>
      <c r="V72" s="40"/>
      <c r="W72" s="115"/>
      <c r="X72" s="115"/>
      <c r="Y72" s="128"/>
      <c r="Z72" s="128"/>
      <c r="AA72" s="128"/>
      <c r="AB72" s="128"/>
      <c r="AC72" s="128"/>
      <c r="AD72" s="128"/>
      <c r="AE72" s="128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.75" customHeight="1">
      <c r="A73" s="4"/>
      <c r="B73" s="147"/>
      <c r="C73" s="43"/>
      <c r="D73" s="74"/>
      <c r="E73" s="259"/>
      <c r="F73" s="259"/>
      <c r="G73" s="259"/>
      <c r="H73" s="260"/>
      <c r="I73" s="260"/>
      <c r="J73" s="260"/>
      <c r="K73" s="261"/>
      <c r="L73" s="262"/>
      <c r="M73" s="262"/>
      <c r="N73" s="262"/>
      <c r="O73" s="262"/>
      <c r="P73" s="262"/>
      <c r="Q73" s="263"/>
      <c r="R73" s="201"/>
      <c r="S73" s="201"/>
      <c r="T73" s="202"/>
      <c r="U73" s="35"/>
      <c r="V73" s="41"/>
      <c r="W73" s="115"/>
      <c r="X73" s="115"/>
      <c r="Y73" s="128"/>
      <c r="Z73" s="128"/>
      <c r="AA73" s="128"/>
      <c r="AB73" s="128"/>
      <c r="AC73" s="128"/>
      <c r="AD73" s="128"/>
      <c r="AE73" s="128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8.75" customHeight="1">
      <c r="A74" s="4"/>
      <c r="B74" s="147"/>
      <c r="C74" s="43"/>
      <c r="D74" s="75"/>
      <c r="E74" s="176"/>
      <c r="F74" s="176"/>
      <c r="G74" s="176"/>
      <c r="H74" s="177"/>
      <c r="I74" s="177"/>
      <c r="J74" s="177"/>
      <c r="K74" s="188"/>
      <c r="L74" s="189"/>
      <c r="M74" s="189"/>
      <c r="N74" s="189"/>
      <c r="O74" s="189"/>
      <c r="P74" s="189"/>
      <c r="Q74" s="190"/>
      <c r="R74" s="191"/>
      <c r="S74" s="191"/>
      <c r="T74" s="192"/>
      <c r="U74" s="36"/>
      <c r="V74" s="41"/>
      <c r="W74" s="115"/>
      <c r="X74" s="115"/>
      <c r="Y74" s="128"/>
      <c r="Z74" s="128"/>
      <c r="AA74" s="128"/>
      <c r="AB74" s="128"/>
      <c r="AC74" s="128"/>
      <c r="AD74" s="128"/>
      <c r="AE74" s="128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.75" customHeight="1">
      <c r="A75" s="4"/>
      <c r="B75" s="147"/>
      <c r="C75" s="44">
        <f>IF(D75&gt;0,C74+1,"")</f>
      </c>
      <c r="D75" s="75"/>
      <c r="E75" s="176"/>
      <c r="F75" s="176"/>
      <c r="G75" s="176"/>
      <c r="H75" s="177"/>
      <c r="I75" s="177"/>
      <c r="J75" s="177"/>
      <c r="K75" s="188">
        <f>IF(D75=0,"",IF(ISERROR(VLOOKUP(D75,'ŠIFRE PLAĆANJA'!$A$1:$B$105,2,FALSE))=TRUE,"",VLOOKUP(D75,'ŠIFRE PLAĆANJA'!$A$1:$B$105,2,FALSE)))</f>
      </c>
      <c r="L75" s="189"/>
      <c r="M75" s="189"/>
      <c r="N75" s="189"/>
      <c r="O75" s="189"/>
      <c r="P75" s="189"/>
      <c r="Q75" s="190"/>
      <c r="R75" s="191"/>
      <c r="S75" s="191"/>
      <c r="T75" s="192"/>
      <c r="U75" s="36"/>
      <c r="V75" s="41"/>
      <c r="W75" s="115"/>
      <c r="X75" s="115"/>
      <c r="Y75" s="128"/>
      <c r="Z75" s="128"/>
      <c r="AA75" s="128"/>
      <c r="AB75" s="128"/>
      <c r="AC75" s="128"/>
      <c r="AD75" s="128"/>
      <c r="AE75" s="128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.75" customHeight="1">
      <c r="A76" s="4"/>
      <c r="B76" s="147"/>
      <c r="C76" s="45">
        <f>IF(D76&gt;0,C75+1,"")</f>
      </c>
      <c r="D76" s="76"/>
      <c r="E76" s="236"/>
      <c r="F76" s="236"/>
      <c r="G76" s="236"/>
      <c r="H76" s="178"/>
      <c r="I76" s="178"/>
      <c r="J76" s="178"/>
      <c r="K76" s="179">
        <f>IF(D76=0,"",IF(ISERROR(VLOOKUP(D76,'ŠIFRE PLAĆANJA'!$A$1:$B$105,2,FALSE))=TRUE,"",VLOOKUP(D76,'ŠIFRE PLAĆANJA'!$A$1:$B$105,2,FALSE)))</f>
      </c>
      <c r="L76" s="180"/>
      <c r="M76" s="180"/>
      <c r="N76" s="180"/>
      <c r="O76" s="180"/>
      <c r="P76" s="180"/>
      <c r="Q76" s="181"/>
      <c r="R76" s="257"/>
      <c r="S76" s="257"/>
      <c r="T76" s="258"/>
      <c r="U76" s="37"/>
      <c r="V76" s="41"/>
      <c r="W76" s="115"/>
      <c r="X76" s="115"/>
      <c r="Y76" s="128"/>
      <c r="Z76" s="128"/>
      <c r="AA76" s="128"/>
      <c r="AB76" s="128"/>
      <c r="AC76" s="128"/>
      <c r="AD76" s="128"/>
      <c r="AE76" s="128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.75" customHeight="1">
      <c r="A77" s="4"/>
      <c r="B77" s="147"/>
      <c r="C77" s="158" t="str">
        <f>IF(M17=R77,"Neto iznos u valuti plaćanja:",IF(AND(M17&gt;0,R77=0),"UNETI SPECIFIKACIJU TRANSAKCIJA",IF(AND(C83&gt;0,M17&lt;&gt;R77),"NEISPRAVAN UNOS","Neto iznos u valuti plaćanja:")))</f>
        <v>Neto iznos u valuti plaćanja: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60"/>
      <c r="R77" s="250">
        <f>SUM(R73:T76)</f>
        <v>0</v>
      </c>
      <c r="S77" s="251"/>
      <c r="T77" s="251"/>
      <c r="U77" s="34"/>
      <c r="V77" s="41"/>
      <c r="W77" s="115"/>
      <c r="X77" s="115"/>
      <c r="Y77" s="128"/>
      <c r="Z77" s="128"/>
      <c r="AA77" s="128"/>
      <c r="AB77" s="128"/>
      <c r="AC77" s="128"/>
      <c r="AD77" s="128"/>
      <c r="AE77" s="128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63" s="3" customFormat="1" ht="5.25" customHeight="1">
      <c r="A78" s="4"/>
      <c r="B78" s="147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41"/>
      <c r="W78" s="115"/>
      <c r="X78" s="115"/>
      <c r="Y78" s="128"/>
      <c r="Z78" s="128"/>
      <c r="AA78" s="128"/>
      <c r="AB78" s="128"/>
      <c r="AC78" s="128"/>
      <c r="AD78" s="128"/>
      <c r="AE78" s="128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2"/>
      <c r="BA78" s="2"/>
      <c r="BB78" s="2"/>
      <c r="BC78" s="2"/>
      <c r="BD78" s="2"/>
      <c r="BE78" s="2"/>
      <c r="BF78" s="2"/>
      <c r="BG78" s="2"/>
      <c r="BH78" s="1"/>
      <c r="BI78" s="1"/>
      <c r="BJ78" s="1"/>
      <c r="BK78" s="1"/>
    </row>
    <row r="79" spans="1:51" ht="21.75" customHeight="1">
      <c r="A79" s="4"/>
      <c r="B79" s="147"/>
      <c r="C79" s="232" t="str">
        <f>IF(G79&gt;0,"REGISARSKI BROJ KREDITA",IF(OR(D73=110,D74=110,D75=110,D76=110,D73=111,D74=111,D75=111,D76=111,D73=128,D74=128,D75=128,D76=128,D73=121,D74=121,D75=121,D76=121,D73=123,D74=123,D75=123,D76=123),"UNETI REGISTARSKI BROJ KREDITA","REGISTARSKI BROJ KREDITA"))</f>
        <v>REGISTARSKI BROJ KREDITA</v>
      </c>
      <c r="D79" s="233"/>
      <c r="E79" s="233"/>
      <c r="F79" s="234"/>
      <c r="G79" s="184"/>
      <c r="H79" s="184"/>
      <c r="I79" s="184"/>
      <c r="J79" s="184"/>
      <c r="K79" s="88" t="str">
        <f>IF(AND(G79&gt;0,L79=0),"UNETI GODINU KREDITA","Godina kredita ")</f>
        <v>Godina kredita </v>
      </c>
      <c r="L79" s="253"/>
      <c r="M79" s="253"/>
      <c r="N79" s="254"/>
      <c r="O79" s="38"/>
      <c r="P79" s="255"/>
      <c r="Q79" s="255"/>
      <c r="R79" s="255"/>
      <c r="S79" s="255"/>
      <c r="T79" s="255"/>
      <c r="U79" s="256"/>
      <c r="V79" s="41"/>
      <c r="W79" s="115"/>
      <c r="X79" s="115"/>
      <c r="Y79" s="128"/>
      <c r="Z79" s="128"/>
      <c r="AA79" s="128"/>
      <c r="AB79" s="128"/>
      <c r="AC79" s="128"/>
      <c r="AD79" s="128"/>
      <c r="AE79" s="128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3" customHeight="1" thickBot="1">
      <c r="A80" s="4"/>
      <c r="B80" s="148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33"/>
      <c r="W80" s="115"/>
      <c r="X80" s="115"/>
      <c r="Y80" s="128"/>
      <c r="Z80" s="128"/>
      <c r="AA80" s="128"/>
      <c r="AB80" s="128"/>
      <c r="AC80" s="128"/>
      <c r="AD80" s="128"/>
      <c r="AE80" s="128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3" customHeight="1">
      <c r="A81" s="4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6"/>
      <c r="W81" s="115"/>
      <c r="X81" s="115"/>
      <c r="Y81" s="128"/>
      <c r="Z81" s="128"/>
      <c r="AA81" s="128"/>
      <c r="AB81" s="128"/>
      <c r="AC81" s="128"/>
      <c r="AD81" s="128"/>
      <c r="AE81" s="128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" customHeight="1">
      <c r="A82" s="4"/>
      <c r="B82" s="4"/>
      <c r="C82" s="216" t="str">
        <f>IF(OR(G83="       ",G83=""),"                                                                                                                                                                         Pečat i potpis nalogodavca:","PROVERITI UNETE PODATKE")</f>
        <v>                                                                                                                                                                         Pečat i potpis nalogodavca:</v>
      </c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115"/>
      <c r="W82" s="115"/>
      <c r="X82" s="115"/>
      <c r="Y82" s="128"/>
      <c r="Z82" s="128"/>
      <c r="AA82" s="128"/>
      <c r="AB82" s="128"/>
      <c r="AC82" s="128"/>
      <c r="AD82" s="128"/>
      <c r="AE82" s="128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6" customHeight="1">
      <c r="A83" s="4"/>
      <c r="C83" s="248"/>
      <c r="D83" s="248"/>
      <c r="E83" s="248"/>
      <c r="F83" s="8"/>
      <c r="G83" s="235">
        <f>IF(C83&gt;0,'KONTROLA UNOSA'!A2&amp;""&amp;'KONTROLA UNOSA'!B2&amp;" "&amp;'KONTROLA UNOSA'!A3&amp;""&amp;'KONTROLA UNOSA'!B3&amp;" "&amp;'KONTROLA UNOSA'!A4&amp;""&amp;'KONTROLA UNOSA'!B4&amp;" "&amp;'KONTROLA UNOSA'!A6&amp;""&amp;'KONTROLA UNOSA'!B19&amp;" "&amp;'KONTROLA UNOSA'!A5&amp;""&amp;'KONTROLA UNOSA'!A25&amp;" "&amp;'KONTROLA UNOSA'!B25&amp;" "&amp;'KONTROLA UNOSA'!A13&amp;""&amp;'KONTROLA UNOSA'!B13&amp;" "&amp;'KONTROLA UNOSA'!C13&amp;'KONTROLA UNOSA'!D13,"")</f>
      </c>
      <c r="H83" s="235"/>
      <c r="I83" s="235"/>
      <c r="J83" s="235"/>
      <c r="K83" s="235"/>
      <c r="L83" s="235"/>
      <c r="M83" s="235"/>
      <c r="N83" s="235"/>
      <c r="O83" s="235"/>
      <c r="P83" s="235"/>
      <c r="Q83" s="4"/>
      <c r="R83" s="4"/>
      <c r="S83" s="4"/>
      <c r="T83" s="4"/>
      <c r="U83" s="4"/>
      <c r="V83" s="5"/>
      <c r="W83" s="115"/>
      <c r="X83" s="115"/>
      <c r="Y83" s="128"/>
      <c r="Z83" s="128"/>
      <c r="AA83" s="128"/>
      <c r="AB83" s="128"/>
      <c r="AC83" s="128"/>
      <c r="AD83" s="128"/>
      <c r="AE83" s="128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3:51" ht="10.5" customHeight="1">
      <c r="C84" s="249"/>
      <c r="D84" s="249"/>
      <c r="E84" s="249"/>
      <c r="F84" s="8"/>
      <c r="G84" s="235"/>
      <c r="H84" s="235"/>
      <c r="I84" s="235"/>
      <c r="J84" s="235"/>
      <c r="K84" s="235"/>
      <c r="L84" s="235"/>
      <c r="M84" s="235"/>
      <c r="N84" s="235"/>
      <c r="O84" s="235"/>
      <c r="P84" s="235"/>
      <c r="Q84" s="117"/>
      <c r="R84" s="117"/>
      <c r="S84" s="11"/>
      <c r="T84" s="11"/>
      <c r="U84" s="11"/>
      <c r="V84" s="11"/>
      <c r="W84" s="11"/>
      <c r="X84" s="115"/>
      <c r="Y84" s="128"/>
      <c r="Z84" s="128"/>
      <c r="AA84" s="128"/>
      <c r="AB84" s="128"/>
      <c r="AC84" s="128"/>
      <c r="AD84" s="128"/>
      <c r="AE84" s="128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3:51" ht="27" customHeight="1">
      <c r="C85" s="252" t="str">
        <f>IF(AND(G8&gt;0,C83=0),"UNESITE MESTO I DATUM","Mesto i datum")</f>
        <v>Mesto i datum</v>
      </c>
      <c r="D85" s="252"/>
      <c r="E85" s="252"/>
      <c r="F85" s="8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1"/>
      <c r="R85" s="1"/>
      <c r="S85" s="120"/>
      <c r="T85" s="120"/>
      <c r="U85" s="4"/>
      <c r="V85" s="4"/>
      <c r="W85" s="115"/>
      <c r="X85" s="115"/>
      <c r="Y85" s="128"/>
      <c r="Z85" s="128"/>
      <c r="AA85" s="128"/>
      <c r="AB85" s="128"/>
      <c r="AC85" s="128"/>
      <c r="AD85" s="128"/>
      <c r="AE85" s="128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3:51" ht="14.25" customHeight="1">
      <c r="C86" s="89"/>
      <c r="D86" s="89"/>
      <c r="E86" s="89"/>
      <c r="F86" s="90"/>
      <c r="G86" s="90"/>
      <c r="H86" s="91"/>
      <c r="I86" s="92"/>
      <c r="J86" s="92"/>
      <c r="K86" s="92"/>
      <c r="L86" s="92"/>
      <c r="M86" s="92"/>
      <c r="N86" s="92"/>
      <c r="O86" s="92"/>
      <c r="P86" s="92"/>
      <c r="Q86" s="89"/>
      <c r="R86" s="89"/>
      <c r="S86" s="89"/>
      <c r="T86" s="89"/>
      <c r="U86" s="93"/>
      <c r="V86" s="93"/>
      <c r="W86" s="115"/>
      <c r="X86" s="115"/>
      <c r="Y86" s="128"/>
      <c r="Z86" s="128"/>
      <c r="AA86" s="128"/>
      <c r="AB86" s="128"/>
      <c r="AC86" s="128"/>
      <c r="AD86" s="128"/>
      <c r="AE86" s="128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3:51" ht="14.25" customHeight="1">
      <c r="C87" s="12"/>
      <c r="D87" s="13"/>
      <c r="E87" s="11"/>
      <c r="F87" s="8"/>
      <c r="G87" s="8"/>
      <c r="H87" s="9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  <c r="U87" s="4"/>
      <c r="V87" s="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3:51" ht="14.25" customHeight="1">
      <c r="C88" s="12"/>
      <c r="D88" s="13"/>
      <c r="E88" s="11"/>
      <c r="F88" s="8"/>
      <c r="G88" s="8"/>
      <c r="H88" s="9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  <c r="U88" s="4"/>
      <c r="V88" s="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3:59" s="14" customFormat="1" ht="10.5" customHeight="1"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0"/>
      <c r="Y89" s="1"/>
      <c r="Z89" s="129"/>
      <c r="AA89" s="1"/>
      <c r="AB89" s="1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5"/>
      <c r="BA89" s="15"/>
      <c r="BB89" s="15"/>
      <c r="BC89" s="15"/>
      <c r="BD89" s="15"/>
      <c r="BE89" s="15"/>
      <c r="BF89" s="15"/>
      <c r="BG89" s="15"/>
    </row>
    <row r="90" spans="3:31" ht="13.5">
      <c r="C90" s="1"/>
      <c r="D90" s="1"/>
      <c r="E90" s="1"/>
      <c r="F90" s="16"/>
      <c r="G90" s="1"/>
      <c r="H90" s="12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Y90" s="124"/>
      <c r="Z90" s="123"/>
      <c r="AA90" s="123"/>
      <c r="AB90" s="123"/>
      <c r="AC90" s="123"/>
      <c r="AD90" s="123"/>
      <c r="AE90" s="123"/>
    </row>
    <row r="91" spans="3:31" ht="13.5">
      <c r="C91" s="1"/>
      <c r="D91" s="1"/>
      <c r="E91" s="1"/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1"/>
      <c r="V91" s="11"/>
      <c r="Y91" s="123"/>
      <c r="Z91" s="123"/>
      <c r="AA91" s="123"/>
      <c r="AB91" s="123"/>
      <c r="AC91" s="123"/>
      <c r="AD91" s="123"/>
      <c r="AE91" s="123"/>
    </row>
    <row r="92" spans="3:31" ht="13.5">
      <c r="C92" s="1"/>
      <c r="D92" s="1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Y92" s="123"/>
      <c r="Z92" s="123"/>
      <c r="AA92" s="123"/>
      <c r="AB92" s="123"/>
      <c r="AC92" s="123"/>
      <c r="AD92" s="123"/>
      <c r="AE92" s="123"/>
    </row>
    <row r="93" spans="3:22" ht="13.5">
      <c r="C93" s="1"/>
      <c r="D93" s="1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3.5">
      <c r="C94" s="1"/>
      <c r="D94" s="1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3.5">
      <c r="C95" s="1"/>
      <c r="D95" s="17"/>
      <c r="E95" s="1"/>
      <c r="F95" s="1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3.5">
      <c r="C96" s="1"/>
      <c r="D96" s="1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3.5">
      <c r="C97" s="1"/>
      <c r="D97" s="1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3.5">
      <c r="C98" s="1"/>
      <c r="D98" s="1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3.5">
      <c r="C99" s="1"/>
      <c r="D99" s="1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3.5">
      <c r="C100" s="1"/>
      <c r="D100" s="1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3.5">
      <c r="C101" s="1"/>
      <c r="D101" s="1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3.5">
      <c r="C102" s="1"/>
      <c r="D102" s="1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3.5">
      <c r="C103" s="1"/>
      <c r="D103" s="1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3.5">
      <c r="C104" s="1"/>
      <c r="D104" s="1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3.5">
      <c r="C105" s="1"/>
      <c r="D105" s="1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3.5">
      <c r="C106" s="1"/>
      <c r="D106" s="1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3.5">
      <c r="C107" s="1"/>
      <c r="D107" s="1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3.5">
      <c r="C108" s="1"/>
      <c r="D108" s="1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3.5">
      <c r="C109" s="1"/>
      <c r="D109" s="1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3.5">
      <c r="C110" s="1"/>
      <c r="D110" s="1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3.5">
      <c r="C111" s="1"/>
      <c r="D111" s="1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3.5">
      <c r="C112" s="1"/>
      <c r="D112" s="1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3.5">
      <c r="C113" s="1"/>
      <c r="D113" s="1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3.5">
      <c r="C114" s="1"/>
      <c r="D114" s="1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3.5">
      <c r="C115" s="1"/>
      <c r="D115" s="1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3.5">
      <c r="C116" s="1"/>
      <c r="D116" s="1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3.5">
      <c r="C117" s="1"/>
      <c r="D117" s="1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3.5">
      <c r="C118" s="1"/>
      <c r="D118" s="1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3.5">
      <c r="C119" s="1"/>
      <c r="D119" s="1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3.5">
      <c r="C120" s="1"/>
      <c r="D120" s="1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3.5">
      <c r="C121" s="1"/>
      <c r="D121" s="1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3.5">
      <c r="C122" s="1"/>
      <c r="D122" s="1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3.5">
      <c r="C123" s="1"/>
      <c r="D123" s="1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3.5">
      <c r="C124" s="1"/>
      <c r="D124" s="1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3.5">
      <c r="C125" s="1"/>
      <c r="D125" s="1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3.5">
      <c r="C126" s="1"/>
      <c r="D126" s="1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3.5">
      <c r="C127" s="1"/>
      <c r="D127" s="1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3.5">
      <c r="C128" s="1"/>
      <c r="D128" s="1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3.5">
      <c r="C129" s="1"/>
      <c r="D129" s="1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3.5">
      <c r="C130" s="1"/>
      <c r="D130" s="1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3.5">
      <c r="C131" s="1"/>
      <c r="D131" s="1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3.5">
      <c r="C132" s="1"/>
      <c r="D132" s="1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3.5">
      <c r="C133" s="1"/>
      <c r="D133" s="1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3.5">
      <c r="C134" s="1"/>
      <c r="D134" s="1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3.5">
      <c r="C135" s="1"/>
      <c r="D135" s="1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3.5">
      <c r="C136" s="1"/>
      <c r="D136" s="1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3.5">
      <c r="C137" s="1"/>
      <c r="D137" s="1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3.5">
      <c r="C138" s="1"/>
      <c r="D138" s="1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3.5">
      <c r="C139" s="1"/>
      <c r="D139" s="1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3.5">
      <c r="C140" s="1"/>
      <c r="D140" s="1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3.5">
      <c r="C141" s="1"/>
      <c r="D141" s="1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3.5">
      <c r="C142" s="1"/>
      <c r="D142" s="1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3.5">
      <c r="C143" s="1"/>
      <c r="D143" s="1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3.5">
      <c r="C144" s="1"/>
      <c r="D144" s="1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3.5">
      <c r="C145" s="1"/>
      <c r="D145" s="1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3.5">
      <c r="C146" s="1"/>
      <c r="D146" s="1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3.5">
      <c r="C147" s="1"/>
      <c r="D147" s="1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3.5">
      <c r="C148" s="1"/>
      <c r="D148" s="1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3.5">
      <c r="C149" s="1"/>
      <c r="D149" s="1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3.5">
      <c r="C150" s="1"/>
      <c r="D150" s="1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3.5">
      <c r="C151" s="1"/>
      <c r="D151" s="1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3.5">
      <c r="C152" s="1"/>
      <c r="D152" s="1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3.5">
      <c r="C153" s="1"/>
      <c r="D153" s="1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3.5">
      <c r="C154" s="1"/>
      <c r="D154" s="1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3.5">
      <c r="C155" s="1"/>
      <c r="D155" s="1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3.5">
      <c r="C156" s="1"/>
      <c r="D156" s="1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3.5">
      <c r="C157" s="1"/>
      <c r="D157" s="1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3.5">
      <c r="C158" s="1"/>
      <c r="D158" s="1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3.5">
      <c r="C159" s="1"/>
      <c r="D159" s="1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3.5">
      <c r="C160" s="1"/>
      <c r="D160" s="1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3.5">
      <c r="C161" s="1"/>
      <c r="D161" s="1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3.5">
      <c r="C162" s="1"/>
      <c r="D162" s="1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3.5">
      <c r="C163" s="1"/>
      <c r="D163" s="1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3.5">
      <c r="C164" s="1"/>
      <c r="D164" s="1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3.5">
      <c r="C165" s="1"/>
      <c r="D165" s="1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3.5">
      <c r="C166" s="1"/>
      <c r="D166" s="1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3.5">
      <c r="C167" s="1"/>
      <c r="D167" s="1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3.5">
      <c r="C168" s="1"/>
      <c r="D168" s="1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3.5">
      <c r="C169" s="1"/>
      <c r="D169" s="1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3.5">
      <c r="C170" s="1"/>
      <c r="D170" s="1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3.5">
      <c r="C171" s="1"/>
      <c r="D171" s="1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3.5">
      <c r="C172" s="1"/>
      <c r="D172" s="1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3.5">
      <c r="C173" s="1"/>
      <c r="D173" s="1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3.5">
      <c r="C174" s="1"/>
      <c r="D174" s="1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3.5">
      <c r="C175" s="1"/>
      <c r="D175" s="1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3.5">
      <c r="C176" s="1"/>
      <c r="D176" s="1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3.5">
      <c r="C177" s="1"/>
      <c r="D177" s="1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3.5">
      <c r="C178" s="1"/>
      <c r="D178" s="1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3.5">
      <c r="C179" s="1"/>
      <c r="D179" s="1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3.5">
      <c r="C180" s="1"/>
      <c r="D180" s="1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3.5">
      <c r="C181" s="1"/>
      <c r="D181" s="1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3.5">
      <c r="C182" s="1"/>
      <c r="D182" s="1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3.5">
      <c r="C183" s="1"/>
      <c r="D183" s="1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3.5">
      <c r="C184" s="1"/>
      <c r="D184" s="1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3.5">
      <c r="C185" s="1"/>
      <c r="D185" s="1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3.5">
      <c r="C186" s="1"/>
      <c r="D186" s="1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3.5">
      <c r="C187" s="1"/>
      <c r="D187" s="1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3.5">
      <c r="C188" s="1"/>
      <c r="D188" s="1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3.5">
      <c r="C189" s="1"/>
      <c r="D189" s="1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3.5">
      <c r="C190" s="1"/>
      <c r="D190" s="1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3.5">
      <c r="C191" s="1"/>
      <c r="D191" s="1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3.5">
      <c r="C192" s="1"/>
      <c r="D192" s="1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3.5">
      <c r="C193" s="1"/>
      <c r="D193" s="1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3.5">
      <c r="C194" s="1"/>
      <c r="D194" s="1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3.5">
      <c r="C195" s="1"/>
      <c r="D195" s="1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3.5">
      <c r="C196" s="1"/>
      <c r="D196" s="1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3.5">
      <c r="C197" s="1"/>
      <c r="D197" s="1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3.5">
      <c r="C198" s="1"/>
      <c r="D198" s="1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3.5">
      <c r="C199" s="1"/>
      <c r="D199" s="1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3.5">
      <c r="C200" s="1"/>
      <c r="D200" s="1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3.5">
      <c r="C201" s="1"/>
      <c r="D201" s="1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3.5">
      <c r="C202" s="1"/>
      <c r="D202" s="1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3.5">
      <c r="C203" s="1"/>
      <c r="D203" s="1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3.5">
      <c r="C204" s="1"/>
      <c r="D204" s="1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3.5">
      <c r="C205" s="1"/>
      <c r="D205" s="1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3.5">
      <c r="C206" s="1"/>
      <c r="D206" s="1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3.5">
      <c r="C207" s="1"/>
      <c r="D207" s="1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3.5">
      <c r="C208" s="1"/>
      <c r="D208" s="1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3.5">
      <c r="C209" s="1"/>
      <c r="D209" s="1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3.5">
      <c r="C210" s="1"/>
      <c r="D210" s="1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3:22" ht="13.5">
      <c r="C211" s="1"/>
      <c r="D211" s="1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3:22" ht="13.5">
      <c r="C212" s="1"/>
      <c r="D212" s="1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3:22" ht="13.5">
      <c r="C213" s="1"/>
      <c r="D213" s="1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3:22" ht="13.5">
      <c r="C214" s="1"/>
      <c r="D214" s="1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3:22" ht="13.5">
      <c r="C215" s="1"/>
      <c r="D215" s="1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3:22" ht="13.5">
      <c r="C216" s="1"/>
      <c r="D216" s="1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3:22" ht="13.5">
      <c r="C217" s="1"/>
      <c r="D217" s="1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3:22" ht="13.5">
      <c r="C218" s="1"/>
      <c r="D218" s="1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3:22" ht="13.5">
      <c r="C219" s="1"/>
      <c r="D219" s="1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3:22" ht="13.5">
      <c r="C220" s="1"/>
      <c r="D220" s="1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3:22" ht="13.5">
      <c r="C221" s="1"/>
      <c r="D221" s="1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3:22" ht="13.5">
      <c r="C222" s="1"/>
      <c r="D222" s="1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3:22" ht="13.5">
      <c r="C223" s="1"/>
      <c r="D223" s="1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3:22" ht="13.5">
      <c r="C224" s="1"/>
      <c r="D224" s="1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3:22" ht="13.5">
      <c r="C225" s="1"/>
      <c r="D225" s="1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3:22" ht="13.5">
      <c r="C226" s="1"/>
      <c r="D226" s="1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3:22" ht="13.5">
      <c r="C227" s="1"/>
      <c r="D227" s="1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3:22" ht="13.5">
      <c r="C228" s="1"/>
      <c r="D228" s="1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3:22" ht="13.5">
      <c r="C229" s="1"/>
      <c r="D229" s="1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3:22" ht="13.5">
      <c r="C230" s="1"/>
      <c r="D230" s="1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3:22" ht="13.5">
      <c r="C231" s="1"/>
      <c r="D231" s="1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3:22" ht="13.5">
      <c r="C232" s="1"/>
      <c r="D232" s="17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3:22" ht="13.5">
      <c r="C233" s="1"/>
      <c r="D233" s="1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3:22" ht="13.5">
      <c r="C234" s="1"/>
      <c r="D234" s="1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3:22" ht="13.5">
      <c r="C235" s="1"/>
      <c r="D235" s="1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3:22" ht="13.5">
      <c r="C236" s="1"/>
      <c r="D236" s="1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3:22" ht="13.5">
      <c r="C237" s="1"/>
      <c r="D237" s="1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3:22" ht="13.5">
      <c r="C238" s="1"/>
      <c r="D238" s="1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3:22" ht="13.5">
      <c r="C239" s="1"/>
      <c r="D239" s="17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3:22" ht="13.5">
      <c r="C240" s="1"/>
      <c r="D240" s="1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3:22" ht="13.5">
      <c r="C241" s="1"/>
      <c r="D241" s="1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3:22" ht="13.5">
      <c r="C242" s="1"/>
      <c r="D242" s="1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3:22" ht="13.5">
      <c r="C243" s="1"/>
      <c r="D243" s="1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3:22" ht="13.5">
      <c r="C244" s="1"/>
      <c r="D244" s="1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3:22" ht="13.5">
      <c r="C245" s="1"/>
      <c r="D245" s="1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3:22" ht="13.5">
      <c r="C246" s="1"/>
      <c r="D246" s="1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3:22" ht="13.5">
      <c r="C247" s="1"/>
      <c r="D247" s="1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3:22" ht="13.5">
      <c r="C248" s="1"/>
      <c r="D248" s="1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3:22" ht="13.5">
      <c r="C249" s="1"/>
      <c r="D249" s="1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3:22" ht="13.5">
      <c r="C250" s="1"/>
      <c r="D250" s="1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3:22" ht="13.5">
      <c r="C251" s="1"/>
      <c r="D251" s="1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3:22" ht="13.5">
      <c r="C252" s="1"/>
      <c r="D252" s="1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3:22" ht="13.5">
      <c r="C253" s="1"/>
      <c r="D253" s="1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3:22" ht="13.5">
      <c r="C254" s="1"/>
      <c r="D254" s="1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3:22" ht="13.5">
      <c r="C255" s="1"/>
      <c r="D255" s="1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3:22" ht="13.5">
      <c r="C256" s="1"/>
      <c r="D256" s="1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3:22" ht="13.5">
      <c r="C257" s="1"/>
      <c r="D257" s="1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3:22" ht="13.5">
      <c r="C258" s="1"/>
      <c r="D258" s="1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3:22" ht="13.5">
      <c r="C259" s="1"/>
      <c r="D259" s="17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3:22" ht="13.5">
      <c r="C260" s="1"/>
      <c r="D260" s="17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3:22" ht="13.5">
      <c r="C261" s="1"/>
      <c r="D261" s="17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3:22" ht="13.5">
      <c r="C262" s="1"/>
      <c r="D262" s="1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3:22" ht="13.5">
      <c r="C263" s="1"/>
      <c r="D263" s="17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3:22" ht="13.5">
      <c r="C264" s="1"/>
      <c r="D264" s="17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3:22" ht="13.5">
      <c r="C265" s="1"/>
      <c r="D265" s="17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3:22" ht="13.5">
      <c r="C266" s="1"/>
      <c r="D266" s="1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3:22" ht="13.5">
      <c r="C267" s="1"/>
      <c r="D267" s="17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3:22" ht="13.5">
      <c r="C268" s="1"/>
      <c r="D268" s="17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3:22" ht="13.5">
      <c r="C269" s="1"/>
      <c r="D269" s="17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3:22" ht="13.5">
      <c r="C270" s="1"/>
      <c r="D270" s="1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3:22" ht="13.5">
      <c r="C271" s="1"/>
      <c r="D271" s="17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3:22" ht="13.5">
      <c r="C272" s="1"/>
      <c r="D272" s="17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3:22" ht="13.5">
      <c r="C273" s="1"/>
      <c r="D273" s="17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3:22" ht="13.5">
      <c r="C274" s="1"/>
      <c r="D274" s="1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3:22" ht="13.5">
      <c r="C275" s="1"/>
      <c r="D275" s="17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3:22" ht="13.5">
      <c r="C276" s="1"/>
      <c r="D276" s="17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3:22" ht="13.5">
      <c r="C277" s="1"/>
      <c r="D277" s="1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3:22" ht="13.5">
      <c r="C278" s="1"/>
      <c r="D278" s="1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3:22" ht="13.5">
      <c r="C279" s="1"/>
      <c r="D279" s="1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3:22" ht="13.5">
      <c r="C280" s="1"/>
      <c r="D280" s="1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3:22" ht="13.5">
      <c r="C281" s="1"/>
      <c r="D281" s="17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3:22" ht="13.5">
      <c r="C282" s="1"/>
      <c r="D282" s="1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3:22" ht="13.5">
      <c r="C283" s="1"/>
      <c r="D283" s="1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3:22" ht="13.5">
      <c r="C284" s="1"/>
      <c r="D284" s="1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3:22" ht="13.5">
      <c r="C285" s="1"/>
      <c r="D285" s="17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3:22" ht="13.5">
      <c r="C286" s="1"/>
      <c r="D286" s="1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3:22" ht="13.5">
      <c r="C287" s="1"/>
      <c r="D287" s="1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3:22" ht="13.5">
      <c r="C288" s="1"/>
      <c r="D288" s="17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3:22" ht="13.5">
      <c r="C289" s="1"/>
      <c r="D289" s="17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3:22" ht="13.5">
      <c r="C290" s="1"/>
      <c r="D290" s="1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3:22" ht="13.5">
      <c r="C291" s="1"/>
      <c r="D291" s="17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3:22" ht="13.5">
      <c r="C292" s="1"/>
      <c r="D292" s="17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3:22" ht="13.5">
      <c r="C293" s="1"/>
      <c r="D293" s="1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3:22" ht="13.5">
      <c r="C294" s="1"/>
      <c r="D294" s="1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3:22" ht="13.5">
      <c r="C295" s="1"/>
      <c r="D295" s="17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3:22" ht="13.5">
      <c r="C296" s="1"/>
      <c r="D296" s="17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3:22" ht="13.5">
      <c r="C297" s="1"/>
      <c r="D297" s="1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3:22" ht="13.5">
      <c r="C298" s="1"/>
      <c r="D298" s="1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3:22" ht="13.5">
      <c r="C299" s="1"/>
      <c r="D299" s="1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3:22" ht="13.5">
      <c r="C300" s="1"/>
      <c r="D300" s="1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3:22" ht="13.5">
      <c r="C301" s="1"/>
      <c r="D301" s="1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3:22" ht="13.5">
      <c r="C302" s="1"/>
      <c r="D302" s="1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3:22" ht="13.5">
      <c r="C303" s="1"/>
      <c r="D303" s="1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3:22" ht="13.5">
      <c r="C304" s="1"/>
      <c r="D304" s="17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3:22" ht="13.5">
      <c r="C305" s="1"/>
      <c r="D305" s="1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3:22" ht="13.5">
      <c r="C306" s="1"/>
      <c r="D306" s="1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3:22" ht="13.5">
      <c r="C307" s="1"/>
      <c r="D307" s="17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3:22" ht="13.5">
      <c r="C308" s="1"/>
      <c r="D308" s="17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3:22" ht="13.5">
      <c r="C309" s="1"/>
      <c r="D309" s="1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3:22" ht="13.5">
      <c r="C310" s="1"/>
      <c r="D310" s="1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3:22" ht="13.5">
      <c r="C311" s="1"/>
      <c r="D311" s="17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3:22" ht="13.5">
      <c r="C312" s="1"/>
      <c r="D312" s="17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3:22" ht="13.5">
      <c r="C313" s="1"/>
      <c r="D313" s="17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3:22" ht="13.5">
      <c r="C314" s="1"/>
      <c r="D314" s="1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3:22" ht="13.5">
      <c r="C315" s="1"/>
      <c r="D315" s="17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3:22" ht="13.5">
      <c r="C316" s="1"/>
      <c r="D316" s="17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3:22" ht="13.5">
      <c r="C317" s="1"/>
      <c r="D317" s="17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3:22" ht="13.5">
      <c r="C318" s="1"/>
      <c r="D318" s="1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3:22" ht="13.5">
      <c r="C319" s="1"/>
      <c r="D319" s="17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3:22" ht="13.5">
      <c r="C320" s="1"/>
      <c r="D320" s="17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3:22" ht="13.5">
      <c r="C321" s="1"/>
      <c r="D321" s="17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3:22" ht="13.5">
      <c r="C322" s="1"/>
      <c r="D322" s="1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3:22" ht="13.5">
      <c r="C323" s="1"/>
      <c r="D323" s="17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3:22" ht="13.5">
      <c r="C324" s="1"/>
      <c r="D324" s="1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3:22" ht="13.5">
      <c r="C325" s="1"/>
      <c r="D325" s="1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3:22" ht="13.5">
      <c r="C326" s="1"/>
      <c r="D326" s="1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3:22" ht="13.5">
      <c r="C327" s="1"/>
      <c r="D327" s="1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3:22" ht="13.5">
      <c r="C328" s="1"/>
      <c r="D328" s="1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3:22" ht="13.5">
      <c r="C329" s="1"/>
      <c r="D329" s="1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3:22" ht="13.5">
      <c r="C330" s="1"/>
      <c r="D330" s="1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3:22" ht="13.5">
      <c r="C331" s="1"/>
      <c r="D331" s="17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3:22" ht="13.5">
      <c r="C332" s="1"/>
      <c r="D332" s="17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3:22" ht="13.5">
      <c r="C333" s="1"/>
      <c r="D333" s="17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3:22" ht="13.5">
      <c r="C334" s="1"/>
      <c r="D334" s="1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3:22" ht="13.5">
      <c r="C335" s="1"/>
      <c r="D335" s="1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3:22" ht="13.5">
      <c r="C336" s="1"/>
      <c r="D336" s="17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3:22" ht="13.5">
      <c r="C337" s="1"/>
      <c r="D337" s="1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3:22" ht="13.5">
      <c r="C338" s="1"/>
      <c r="D338" s="1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3:22" ht="13.5">
      <c r="C339" s="1"/>
      <c r="D339" s="1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3:22" ht="13.5">
      <c r="C340" s="1"/>
      <c r="D340" s="17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3:22" ht="13.5">
      <c r="C341" s="1"/>
      <c r="D341" s="1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3:22" ht="13.5">
      <c r="C342" s="1"/>
      <c r="D342" s="1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3:22" ht="13.5">
      <c r="C343" s="1"/>
      <c r="D343" s="1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3:22" ht="13.5">
      <c r="C344" s="1"/>
      <c r="D344" s="1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3:22" ht="13.5">
      <c r="C345" s="1"/>
      <c r="D345" s="1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3:22" ht="13.5">
      <c r="C346" s="1"/>
      <c r="D346" s="1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3:22" ht="13.5">
      <c r="C347" s="1"/>
      <c r="D347" s="1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3:22" ht="13.5">
      <c r="C348" s="1"/>
      <c r="D348" s="1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3:22" ht="13.5">
      <c r="C349" s="1"/>
      <c r="D349" s="1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3:22" ht="13.5">
      <c r="C350" s="1"/>
      <c r="D350" s="1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3:22" ht="13.5">
      <c r="C351" s="1"/>
      <c r="D351" s="1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3:22" ht="13.5">
      <c r="C352" s="1"/>
      <c r="D352" s="1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3:22" ht="13.5">
      <c r="C353" s="1"/>
      <c r="D353" s="1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3:22" ht="13.5">
      <c r="C354" s="1"/>
      <c r="D354" s="1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3:22" ht="13.5">
      <c r="C355" s="1"/>
      <c r="D355" s="17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3:22" ht="13.5">
      <c r="C356" s="1"/>
      <c r="D356" s="1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3:22" ht="13.5">
      <c r="C357" s="1"/>
      <c r="D357" s="1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3:22" ht="13.5">
      <c r="C358" s="1"/>
      <c r="D358" s="1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3:22" ht="13.5">
      <c r="C359" s="1"/>
      <c r="D359" s="17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3:22" ht="13.5">
      <c r="C360" s="1"/>
      <c r="D360" s="1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3:22" ht="13.5">
      <c r="C361" s="1"/>
      <c r="D361" s="1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3:22" ht="13.5">
      <c r="C362" s="1"/>
      <c r="D362" s="1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3:22" ht="13.5">
      <c r="C363" s="1"/>
      <c r="D363" s="17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3:22" ht="13.5">
      <c r="C364" s="1"/>
      <c r="D364" s="1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3:22" ht="13.5">
      <c r="C365" s="1"/>
      <c r="D365" s="17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3:22" ht="13.5">
      <c r="C366" s="1"/>
      <c r="D366" s="1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3:22" ht="13.5">
      <c r="C367" s="1"/>
      <c r="D367" s="17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3:22" ht="13.5">
      <c r="C368" s="1"/>
      <c r="D368" s="17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3:22" ht="13.5">
      <c r="C369" s="1"/>
      <c r="D369" s="17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3:22" ht="13.5">
      <c r="C370" s="1"/>
      <c r="D370" s="1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3:22" ht="13.5">
      <c r="C371" s="1"/>
      <c r="D371" s="17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3:22" ht="13.5">
      <c r="C372" s="1"/>
      <c r="D372" s="17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3:22" ht="13.5">
      <c r="C373" s="1"/>
      <c r="D373" s="17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3:22" ht="13.5">
      <c r="C374" s="1"/>
      <c r="D374" s="1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3:22" ht="13.5">
      <c r="C375" s="1"/>
      <c r="D375" s="17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3:22" ht="13.5">
      <c r="C376" s="1"/>
      <c r="D376" s="17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3:22" ht="13.5">
      <c r="C377" s="1"/>
      <c r="D377" s="17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3:22" ht="13.5">
      <c r="C378" s="1"/>
      <c r="D378" s="1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3:22" ht="13.5">
      <c r="C379" s="1"/>
      <c r="D379" s="17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3:22" ht="13.5">
      <c r="C380" s="1"/>
      <c r="D380" s="17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3:22" ht="13.5">
      <c r="C381" s="1"/>
      <c r="D381" s="1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3:22" ht="13.5">
      <c r="C382" s="1"/>
      <c r="D382" s="1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3:22" ht="13.5">
      <c r="C383" s="1"/>
      <c r="D383" s="1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3:22" ht="13.5">
      <c r="C384" s="1"/>
      <c r="D384" s="17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3:22" ht="13.5">
      <c r="C385" s="1"/>
      <c r="D385" s="1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3:22" ht="13.5">
      <c r="C386" s="1"/>
      <c r="D386" s="1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3:22" ht="13.5">
      <c r="C387" s="1"/>
      <c r="D387" s="17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3:22" ht="13.5">
      <c r="C388" s="1"/>
      <c r="D388" s="17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3:22" ht="13.5">
      <c r="C389" s="1"/>
      <c r="D389" s="1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3:22" ht="13.5">
      <c r="C390" s="1"/>
      <c r="D390" s="1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3:22" ht="13.5">
      <c r="C391" s="1"/>
      <c r="D391" s="17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3:22" ht="13.5">
      <c r="C392" s="1"/>
      <c r="D392" s="1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3:22" ht="13.5">
      <c r="C393" s="1"/>
      <c r="D393" s="17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3:22" ht="13.5">
      <c r="C394" s="1"/>
      <c r="D394" s="1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3:22" ht="13.5">
      <c r="C395" s="1"/>
      <c r="D395" s="17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3:22" ht="13.5">
      <c r="C396" s="1"/>
      <c r="D396" s="17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3:22" ht="13.5">
      <c r="C397" s="1"/>
      <c r="D397" s="17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3:22" ht="13.5">
      <c r="C398" s="1"/>
      <c r="D398" s="17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3:22" ht="13.5">
      <c r="C399" s="1"/>
      <c r="D399" s="17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3:22" ht="13.5">
      <c r="C400" s="1"/>
      <c r="D400" s="17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3:22" ht="13.5">
      <c r="C401" s="1"/>
      <c r="D401" s="17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3:22" ht="13.5">
      <c r="C402" s="1"/>
      <c r="D402" s="17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3:22" ht="13.5">
      <c r="C403" s="1"/>
      <c r="D403" s="17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3:22" ht="13.5">
      <c r="C404" s="1"/>
      <c r="D404" s="17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3:22" ht="13.5">
      <c r="C405" s="1"/>
      <c r="D405" s="17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3:22" ht="13.5">
      <c r="C406" s="1"/>
      <c r="D406" s="17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3:22" ht="13.5">
      <c r="C407" s="1"/>
      <c r="D407" s="17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3:22" ht="13.5">
      <c r="C408" s="1"/>
      <c r="D408" s="17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3:22" ht="13.5">
      <c r="C409" s="1"/>
      <c r="D409" s="17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3:22" ht="13.5">
      <c r="C410" s="1"/>
      <c r="D410" s="17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3:22" ht="13.5">
      <c r="C411" s="1"/>
      <c r="D411" s="17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3:22" ht="13.5">
      <c r="C412" s="1"/>
      <c r="D412" s="17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3:22" ht="13.5">
      <c r="C413" s="1"/>
      <c r="D413" s="17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3:22" ht="13.5">
      <c r="C414" s="1"/>
      <c r="D414" s="1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3:22" ht="13.5">
      <c r="C415" s="1"/>
      <c r="D415" s="17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3:22" ht="13.5">
      <c r="C416" s="1"/>
      <c r="D416" s="17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3:22" ht="13.5">
      <c r="C417" s="1"/>
      <c r="D417" s="17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3:22" ht="13.5">
      <c r="C418" s="1"/>
      <c r="D418" s="1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3:22" ht="13.5">
      <c r="C419" s="1"/>
      <c r="D419" s="17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3:22" ht="13.5">
      <c r="C420" s="1"/>
      <c r="D420" s="17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3:22" ht="13.5">
      <c r="C421" s="1"/>
      <c r="D421" s="17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3:22" ht="13.5">
      <c r="C422" s="1"/>
      <c r="D422" s="17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3:22" ht="13.5">
      <c r="C423" s="1"/>
      <c r="D423" s="17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3:22" ht="13.5">
      <c r="C424" s="1"/>
      <c r="D424" s="17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3:22" ht="13.5">
      <c r="C425" s="1"/>
      <c r="D425" s="17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3:22" ht="13.5">
      <c r="C426" s="1"/>
      <c r="D426" s="1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3:22" ht="13.5">
      <c r="C427" s="1"/>
      <c r="D427" s="17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3:22" ht="13.5">
      <c r="C428" s="1"/>
      <c r="D428" s="17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3:22" ht="13.5">
      <c r="C429" s="1"/>
      <c r="D429" s="17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3:22" ht="13.5">
      <c r="C430" s="1"/>
      <c r="D430" s="1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3:22" ht="13.5">
      <c r="C431" s="1"/>
      <c r="D431" s="17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3:22" ht="13.5">
      <c r="C432" s="1"/>
      <c r="D432" s="17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3:22" ht="13.5">
      <c r="C433" s="1"/>
      <c r="D433" s="17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3:22" ht="13.5">
      <c r="C434" s="1"/>
      <c r="D434" s="1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3:22" ht="13.5">
      <c r="C435" s="1"/>
      <c r="D435" s="17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3:22" ht="13.5">
      <c r="C436" s="1"/>
      <c r="D436" s="17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3:22" ht="13.5">
      <c r="C437" s="1"/>
      <c r="D437" s="17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3:22" ht="13.5">
      <c r="C438" s="1"/>
      <c r="D438" s="1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3:22" ht="13.5">
      <c r="C439" s="1"/>
      <c r="D439" s="17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3:22" ht="13.5">
      <c r="C440" s="1"/>
      <c r="D440" s="17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3:22" ht="13.5">
      <c r="C441" s="1"/>
      <c r="D441" s="17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3:22" ht="13.5">
      <c r="C442" s="1"/>
      <c r="D442" s="1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3:22" ht="13.5">
      <c r="C443" s="1"/>
      <c r="D443" s="17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3:22" ht="13.5">
      <c r="C444" s="1"/>
      <c r="D444" s="17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3:22" ht="13.5">
      <c r="C445" s="1"/>
      <c r="D445" s="17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3:22" ht="13.5">
      <c r="C446" s="1"/>
      <c r="D446" s="1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3:22" ht="13.5">
      <c r="C447" s="1"/>
      <c r="D447" s="17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3:22" ht="13.5">
      <c r="C448" s="1"/>
      <c r="D448" s="17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3:22" ht="13.5">
      <c r="C449" s="1"/>
      <c r="D449" s="17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3:22" ht="13.5">
      <c r="C450" s="1"/>
      <c r="D450" s="1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3:22" ht="13.5">
      <c r="C451" s="1"/>
      <c r="D451" s="17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3:22" ht="13.5">
      <c r="C452" s="1"/>
      <c r="D452" s="17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3:22" ht="13.5">
      <c r="C453" s="1"/>
      <c r="D453" s="17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3:22" ht="13.5">
      <c r="C454" s="1"/>
      <c r="D454" s="1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3:22" ht="13.5">
      <c r="C455" s="1"/>
      <c r="D455" s="17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3:22" ht="13.5">
      <c r="C456" s="1"/>
      <c r="D456" s="17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3:22" ht="13.5">
      <c r="C457" s="1"/>
      <c r="D457" s="17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3:22" ht="13.5">
      <c r="C458" s="1"/>
      <c r="D458" s="1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3:22" ht="13.5">
      <c r="C459" s="1"/>
      <c r="D459" s="17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3:22" ht="13.5">
      <c r="C460" s="1"/>
      <c r="D460" s="1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3:22" ht="13.5">
      <c r="C461" s="1"/>
      <c r="D461" s="17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3:22" ht="13.5">
      <c r="C462" s="1"/>
      <c r="D462" s="1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3:22" ht="13.5">
      <c r="C463" s="1"/>
      <c r="D463" s="1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3:22" ht="13.5">
      <c r="C464" s="1"/>
      <c r="D464" s="1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3:22" ht="13.5">
      <c r="C465" s="1"/>
      <c r="D465" s="17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3:22" ht="13.5">
      <c r="C466" s="1"/>
      <c r="D466" s="1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3:22" ht="13.5">
      <c r="C467" s="1"/>
      <c r="D467" s="17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3:22" ht="13.5">
      <c r="C468" s="1"/>
      <c r="D468" s="1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3:22" ht="13.5">
      <c r="C469" s="1"/>
      <c r="D469" s="1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3:22" ht="13.5">
      <c r="C470" s="1"/>
      <c r="D470" s="1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3:22" ht="13.5">
      <c r="C471" s="1"/>
      <c r="D471" s="1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3:22" ht="13.5">
      <c r="C472" s="1"/>
      <c r="D472" s="1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3:22" ht="13.5">
      <c r="C473" s="1"/>
      <c r="D473" s="1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3:22" ht="13.5">
      <c r="C474" s="1"/>
      <c r="D474" s="1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3:22" ht="13.5">
      <c r="C475" s="1"/>
      <c r="D475" s="1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3:22" ht="13.5">
      <c r="C476" s="1"/>
      <c r="D476" s="1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3:22" ht="13.5">
      <c r="C477" s="1"/>
      <c r="D477" s="1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3:22" ht="13.5">
      <c r="C478" s="1"/>
      <c r="D478" s="1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3:22" ht="13.5">
      <c r="C479" s="1"/>
      <c r="D479" s="1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3:22" ht="13.5">
      <c r="C480" s="1"/>
      <c r="D480" s="1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3:22" ht="13.5">
      <c r="C481" s="1"/>
      <c r="D481" s="1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3:22" ht="13.5">
      <c r="C482" s="1"/>
      <c r="D482" s="1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3:22" ht="13.5">
      <c r="C483" s="1"/>
      <c r="D483" s="17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3:22" ht="13.5">
      <c r="C484" s="1"/>
      <c r="D484" s="1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3:22" ht="13.5">
      <c r="C485" s="1"/>
      <c r="D485" s="1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3:22" ht="13.5">
      <c r="C486" s="1"/>
      <c r="D486" s="1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3:22" ht="13.5">
      <c r="C487" s="1"/>
      <c r="D487" s="1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3:22" ht="13.5">
      <c r="C488" s="1"/>
      <c r="D488" s="1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3:22" ht="13.5">
      <c r="C489" s="1"/>
      <c r="D489" s="1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3:22" ht="13.5">
      <c r="C490" s="1"/>
      <c r="D490" s="1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3:22" ht="13.5">
      <c r="C491" s="1"/>
      <c r="D491" s="17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3:22" ht="13.5">
      <c r="C492" s="1"/>
      <c r="D492" s="1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3:22" ht="13.5">
      <c r="C493" s="1"/>
      <c r="D493" s="1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3:22" ht="13.5">
      <c r="C494" s="1"/>
      <c r="D494" s="1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3:22" ht="13.5">
      <c r="C495" s="1"/>
      <c r="D495" s="17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3:22" ht="13.5">
      <c r="C496" s="1"/>
      <c r="D496" s="1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3:22" ht="13.5">
      <c r="C497" s="1"/>
      <c r="D497" s="1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3:22" ht="13.5">
      <c r="C498" s="1"/>
      <c r="D498" s="1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3:22" ht="13.5">
      <c r="C499" s="1"/>
      <c r="D499" s="1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3:22" ht="13.5">
      <c r="C500" s="1"/>
      <c r="D500" s="1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3:22" ht="13.5">
      <c r="C501" s="1"/>
      <c r="D501" s="1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3:22" ht="13.5">
      <c r="C502" s="1"/>
      <c r="D502" s="17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3:22" ht="13.5">
      <c r="C503" s="1"/>
      <c r="D503" s="1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3:22" ht="13.5">
      <c r="C504" s="1"/>
      <c r="D504" s="1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3:22" ht="13.5">
      <c r="C505" s="1"/>
      <c r="D505" s="1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3:22" ht="13.5">
      <c r="C506" s="1"/>
      <c r="D506" s="1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3:22" ht="13.5">
      <c r="C507" s="1"/>
      <c r="D507" s="1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3:22" ht="13.5">
      <c r="C508" s="1"/>
      <c r="D508" s="1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3:22" ht="13.5">
      <c r="C509" s="1"/>
      <c r="D509" s="1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3:22" ht="13.5">
      <c r="C510" s="1"/>
      <c r="D510" s="1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3:22" ht="13.5">
      <c r="C511" s="1"/>
      <c r="D511" s="1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3:22" ht="13.5">
      <c r="C512" s="1"/>
      <c r="D512" s="1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3:22" ht="13.5">
      <c r="C513" s="1"/>
      <c r="D513" s="17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3:22" ht="13.5">
      <c r="C514" s="1"/>
      <c r="D514" s="1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3:22" ht="13.5">
      <c r="C515" s="1"/>
      <c r="D515" s="1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3:22" ht="13.5">
      <c r="C516" s="1"/>
      <c r="D516" s="17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3:22" ht="13.5">
      <c r="C517" s="1"/>
      <c r="D517" s="1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3:22" ht="13.5">
      <c r="C518" s="1"/>
      <c r="D518" s="1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3:22" ht="13.5">
      <c r="C519" s="1"/>
      <c r="D519" s="1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3:22" ht="13.5">
      <c r="C520" s="1"/>
      <c r="D520" s="17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3:22" ht="13.5">
      <c r="C521" s="1"/>
      <c r="D521" s="1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3:22" ht="13.5">
      <c r="C522" s="1"/>
      <c r="D522" s="1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3:22" ht="13.5">
      <c r="C523" s="1"/>
      <c r="D523" s="1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3:22" ht="13.5">
      <c r="C524" s="1"/>
      <c r="D524" s="17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3:22" ht="13.5">
      <c r="C525" s="1"/>
      <c r="D525" s="1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3:22" ht="13.5">
      <c r="C526" s="1"/>
      <c r="D526" s="1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3:22" ht="13.5">
      <c r="C527" s="1"/>
      <c r="D527" s="1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3:22" ht="13.5">
      <c r="C528" s="1"/>
      <c r="D528" s="17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3:22" ht="13.5">
      <c r="C529" s="1"/>
      <c r="D529" s="17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3:22" ht="13.5">
      <c r="C530" s="1"/>
      <c r="D530" s="17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3:22" ht="13.5">
      <c r="C531" s="1"/>
      <c r="D531" s="17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3:22" ht="13.5">
      <c r="C532" s="1"/>
      <c r="D532" s="17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3:22" ht="13.5">
      <c r="C533" s="1"/>
      <c r="D533" s="17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3:22" ht="13.5">
      <c r="C534" s="1"/>
      <c r="D534" s="1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3:22" ht="13.5">
      <c r="C535" s="1"/>
      <c r="D535" s="1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3:22" ht="13.5">
      <c r="C536" s="1"/>
      <c r="D536" s="1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3:22" ht="13.5">
      <c r="C537" s="1"/>
      <c r="D537" s="17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3:22" ht="13.5">
      <c r="C538" s="1"/>
      <c r="D538" s="1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3:22" ht="13.5">
      <c r="C539" s="1"/>
      <c r="D539" s="1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3:22" ht="13.5">
      <c r="C540" s="1"/>
      <c r="D540" s="1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3:22" ht="13.5">
      <c r="C541" s="1"/>
      <c r="D541" s="17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3:22" ht="13.5">
      <c r="C542" s="1"/>
      <c r="D542" s="1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3:22" ht="13.5">
      <c r="C543" s="1"/>
      <c r="D543" s="1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3:22" ht="13.5">
      <c r="C544" s="1"/>
      <c r="D544" s="1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</sheetData>
  <sheetProtection selectLockedCells="1"/>
  <mergeCells count="153">
    <mergeCell ref="C69:U69"/>
    <mergeCell ref="C68:T68"/>
    <mergeCell ref="C66:U66"/>
    <mergeCell ref="C30:U30"/>
    <mergeCell ref="D33:D34"/>
    <mergeCell ref="E33:H34"/>
    <mergeCell ref="L34:U34"/>
    <mergeCell ref="J32:J35"/>
    <mergeCell ref="K32:M32"/>
    <mergeCell ref="N32:U32"/>
    <mergeCell ref="N23:P23"/>
    <mergeCell ref="C7:U7"/>
    <mergeCell ref="Q23:U23"/>
    <mergeCell ref="F23:M23"/>
    <mergeCell ref="C10:F10"/>
    <mergeCell ref="M17:Q17"/>
    <mergeCell ref="C21:U21"/>
    <mergeCell ref="C22:U22"/>
    <mergeCell ref="R9:S9"/>
    <mergeCell ref="T9:U9"/>
    <mergeCell ref="G9:P9"/>
    <mergeCell ref="Q1:V4"/>
    <mergeCell ref="C6:U6"/>
    <mergeCell ref="C9:F9"/>
    <mergeCell ref="C26:E26"/>
    <mergeCell ref="I33:I34"/>
    <mergeCell ref="L33:U33"/>
    <mergeCell ref="B20:B27"/>
    <mergeCell ref="G8:P8"/>
    <mergeCell ref="Q8:S8"/>
    <mergeCell ref="T8:U8"/>
    <mergeCell ref="C8:F8"/>
    <mergeCell ref="C24:E24"/>
    <mergeCell ref="C25:E25"/>
    <mergeCell ref="D43:D44"/>
    <mergeCell ref="E43:H44"/>
    <mergeCell ref="C45:I45"/>
    <mergeCell ref="C23:E23"/>
    <mergeCell ref="C32:I32"/>
    <mergeCell ref="F24:U24"/>
    <mergeCell ref="C33:C34"/>
    <mergeCell ref="F25:U25"/>
    <mergeCell ref="C29:T29"/>
    <mergeCell ref="B28:V28"/>
    <mergeCell ref="C59:U59"/>
    <mergeCell ref="C60:U60"/>
    <mergeCell ref="C54:K54"/>
    <mergeCell ref="L51:L54"/>
    <mergeCell ref="C49:U49"/>
    <mergeCell ref="C50:T50"/>
    <mergeCell ref="M53:U53"/>
    <mergeCell ref="C55:U55"/>
    <mergeCell ref="M54:U54"/>
    <mergeCell ref="R76:T76"/>
    <mergeCell ref="E73:G73"/>
    <mergeCell ref="H73:J73"/>
    <mergeCell ref="K73:Q73"/>
    <mergeCell ref="K75:Q75"/>
    <mergeCell ref="C58:U58"/>
    <mergeCell ref="C62:T62"/>
    <mergeCell ref="B61:V61"/>
    <mergeCell ref="B57:B60"/>
    <mergeCell ref="V57:V60"/>
    <mergeCell ref="R75:T75"/>
    <mergeCell ref="E74:G74"/>
    <mergeCell ref="C89:U89"/>
    <mergeCell ref="C82:U82"/>
    <mergeCell ref="C83:E84"/>
    <mergeCell ref="R77:T77"/>
    <mergeCell ref="C78:U78"/>
    <mergeCell ref="C85:E85"/>
    <mergeCell ref="L79:N79"/>
    <mergeCell ref="P79:U79"/>
    <mergeCell ref="C79:F79"/>
    <mergeCell ref="G83:P85"/>
    <mergeCell ref="E76:G76"/>
    <mergeCell ref="C5:T5"/>
    <mergeCell ref="C15:U15"/>
    <mergeCell ref="G10:N10"/>
    <mergeCell ref="B11:V12"/>
    <mergeCell ref="T10:U10"/>
    <mergeCell ref="P10:S10"/>
    <mergeCell ref="B13:V13"/>
    <mergeCell ref="C57:T57"/>
    <mergeCell ref="C14:T14"/>
    <mergeCell ref="V20:V27"/>
    <mergeCell ref="R17:V17"/>
    <mergeCell ref="B17:G17"/>
    <mergeCell ref="C19:V19"/>
    <mergeCell ref="B18:U18"/>
    <mergeCell ref="C16:V16"/>
    <mergeCell ref="C20:T20"/>
    <mergeCell ref="C27:U27"/>
    <mergeCell ref="H17:J17"/>
    <mergeCell ref="K17:L17"/>
    <mergeCell ref="I43:I44"/>
    <mergeCell ref="F26:U26"/>
    <mergeCell ref="C35:I35"/>
    <mergeCell ref="L35:U35"/>
    <mergeCell ref="C36:U36"/>
    <mergeCell ref="C31:U31"/>
    <mergeCell ref="C42:I42"/>
    <mergeCell ref="C43:C44"/>
    <mergeCell ref="R73:T73"/>
    <mergeCell ref="C37:U37"/>
    <mergeCell ref="C38:U38"/>
    <mergeCell ref="J44:U44"/>
    <mergeCell ref="C41:U41"/>
    <mergeCell ref="J42:U42"/>
    <mergeCell ref="J43:U43"/>
    <mergeCell ref="B39:V39"/>
    <mergeCell ref="B56:V56"/>
    <mergeCell ref="B62:B66"/>
    <mergeCell ref="G63:P63"/>
    <mergeCell ref="C80:U80"/>
    <mergeCell ref="G79:J79"/>
    <mergeCell ref="J45:U45"/>
    <mergeCell ref="H74:J74"/>
    <mergeCell ref="K74:Q74"/>
    <mergeCell ref="R74:T74"/>
    <mergeCell ref="E71:G72"/>
    <mergeCell ref="H71:J72"/>
    <mergeCell ref="K71:Q72"/>
    <mergeCell ref="C70:U70"/>
    <mergeCell ref="C71:C72"/>
    <mergeCell ref="D71:D72"/>
    <mergeCell ref="B68:B80"/>
    <mergeCell ref="E75:G75"/>
    <mergeCell ref="H75:J75"/>
    <mergeCell ref="H76:J76"/>
    <mergeCell ref="K76:Q76"/>
    <mergeCell ref="R71:U71"/>
    <mergeCell ref="R72:U72"/>
    <mergeCell ref="C48:T48"/>
    <mergeCell ref="B48:B55"/>
    <mergeCell ref="B67:U67"/>
    <mergeCell ref="C77:Q77"/>
    <mergeCell ref="E1:P4"/>
    <mergeCell ref="C51:K51"/>
    <mergeCell ref="C52:K52"/>
    <mergeCell ref="C53:K53"/>
    <mergeCell ref="M51:U52"/>
    <mergeCell ref="B47:V47"/>
    <mergeCell ref="C64:D65"/>
    <mergeCell ref="E64:T65"/>
    <mergeCell ref="C63:D63"/>
    <mergeCell ref="V48:V55"/>
    <mergeCell ref="B29:B38"/>
    <mergeCell ref="V29:V38"/>
    <mergeCell ref="C40:T40"/>
    <mergeCell ref="C46:U46"/>
    <mergeCell ref="B40:B46"/>
    <mergeCell ref="V40:V46"/>
  </mergeCells>
  <conditionalFormatting sqref="I86:P88">
    <cfRule type="cellIs" priority="1" dxfId="27" operator="greaterThan" stopIfTrue="1">
      <formula>0</formula>
    </cfRule>
  </conditionalFormatting>
  <conditionalFormatting sqref="C82:U82">
    <cfRule type="cellIs" priority="2" dxfId="0" operator="equal" stopIfTrue="1">
      <formula>"PROVERITI UNETE PODATKE"</formula>
    </cfRule>
  </conditionalFormatting>
  <conditionalFormatting sqref="C85:E88">
    <cfRule type="cellIs" priority="3" dxfId="4" operator="equal" stopIfTrue="1">
      <formula>"UNESITE MESTO I DATUM"</formula>
    </cfRule>
  </conditionalFormatting>
  <conditionalFormatting sqref="C42 C37 C35 C32 C23:E23 C45">
    <cfRule type="cellIs" priority="4" dxfId="0" operator="equal" stopIfTrue="1">
      <formula>"NEISPRAVAN UNOS"</formula>
    </cfRule>
  </conditionalFormatting>
  <conditionalFormatting sqref="C77:Q77">
    <cfRule type="cellIs" priority="5" dxfId="4" operator="equal" stopIfTrue="1">
      <formula>"UNETI SPECIFIKACIJU TRANSAKCIJA"</formula>
    </cfRule>
    <cfRule type="cellIs" priority="6" dxfId="0" operator="equal" stopIfTrue="1">
      <formula>"NEISPRAVAN UNOS"</formula>
    </cfRule>
  </conditionalFormatting>
  <conditionalFormatting sqref="D43:D44">
    <cfRule type="cellIs" priority="7" dxfId="4" operator="equal" stopIfTrue="1">
      <formula>"NEISPRAVAN UNOS"</formula>
    </cfRule>
  </conditionalFormatting>
  <conditionalFormatting sqref="O10:P10">
    <cfRule type="cellIs" priority="8" dxfId="4" operator="equal" stopIfTrue="1">
      <formula>"NETAČAN UNOS"</formula>
    </cfRule>
  </conditionalFormatting>
  <conditionalFormatting sqref="C10">
    <cfRule type="cellIs" priority="9" dxfId="4" operator="equal" stopIfTrue="1">
      <formula>"POGREŠAN UNOS"</formula>
    </cfRule>
  </conditionalFormatting>
  <conditionalFormatting sqref="C9">
    <cfRule type="cellIs" priority="10" dxfId="0" operator="equal" stopIfTrue="1">
      <formula>"PIB NIJE ISPRAVAN"</formula>
    </cfRule>
  </conditionalFormatting>
  <conditionalFormatting sqref="Q8:S8">
    <cfRule type="cellIs" priority="11" dxfId="0" operator="equal" stopIfTrue="1">
      <formula>"POGREŠAN UNOS"</formula>
    </cfRule>
  </conditionalFormatting>
  <conditionalFormatting sqref="K73:Q76">
    <cfRule type="cellIs" priority="12" dxfId="15" operator="equal" stopIfTrue="1">
      <formula>"POGREŠNA ŠIFRA"</formula>
    </cfRule>
  </conditionalFormatting>
  <conditionalFormatting sqref="E71:J72">
    <cfRule type="cellIs" priority="13" dxfId="15" operator="equal" stopIfTrue="1">
      <formula>"GREŠKA"</formula>
    </cfRule>
  </conditionalFormatting>
  <conditionalFormatting sqref="C79:F79">
    <cfRule type="cellIs" priority="14" dxfId="4" operator="equal" stopIfTrue="1">
      <formula>"UNETI REGISTARSKI BROJ KREDITA"</formula>
    </cfRule>
  </conditionalFormatting>
  <conditionalFormatting sqref="K79">
    <cfRule type="cellIs" priority="15" dxfId="4" operator="equal" stopIfTrue="1">
      <formula>"UNETI GODINU KREDITA"</formula>
    </cfRule>
  </conditionalFormatting>
  <conditionalFormatting sqref="M54:U54">
    <cfRule type="cellIs" priority="16" dxfId="12" operator="notEqual" stopIfTrue="1">
      <formula>"Svaki red treba da sadrži najviše 35 karaktera"</formula>
    </cfRule>
  </conditionalFormatting>
  <conditionalFormatting sqref="N23:P23">
    <cfRule type="cellIs" priority="17" dxfId="4" operator="equal" stopIfTrue="1">
      <formula>"NE TREBA UNOSITI"</formula>
    </cfRule>
  </conditionalFormatting>
  <conditionalFormatting sqref="D33:D34">
    <cfRule type="cellIs" priority="18" dxfId="0" operator="equal" stopIfTrue="1">
      <formula>"NEISPRAVAN UNOS"</formula>
    </cfRule>
  </conditionalFormatting>
  <conditionalFormatting sqref="M53:U53">
    <cfRule type="cellIs" priority="19" dxfId="9" operator="equal" stopIfTrue="1">
      <formula>"Napomena: VIŠE OD 35 KARAKTERA"</formula>
    </cfRule>
  </conditionalFormatting>
  <dataValidations count="3">
    <dataValidation type="list" allowBlank="1" showInputMessage="1" showErrorMessage="1" sqref="T10:V12">
      <formula1>"EUR,AUD,CAD,DKK,JPY,NOK,SEK,SHF,GBP,USD"</formula1>
    </dataValidation>
    <dataValidation type="list" allowBlank="1" showInputMessage="1" showErrorMessage="1" sqref="H17:J17">
      <formula1>"EUR,AUD,CAD,DKK,JPY,NOK,SEK,CHF,GBP,USD,RSD,RUB"</formula1>
    </dataValidation>
    <dataValidation type="list" allowBlank="1" showInputMessage="1" showErrorMessage="1" sqref="C64:D65">
      <formula1>$AA$53:$AA$60</formula1>
    </dataValidation>
  </dataValidations>
  <printOptions horizontalCentered="1" verticalCentered="1"/>
  <pageMargins left="0.15748031496062992" right="0.15748031496062992" top="0.17" bottom="0.1968503937007874" header="0.34" footer="0.34"/>
  <pageSetup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22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95.28125" style="94" bestFit="1" customWidth="1"/>
    <col min="2" max="2" width="10.140625" style="95" customWidth="1"/>
  </cols>
  <sheetData>
    <row r="1" ht="13.5" thickBot="1"/>
    <row r="2" spans="1:2" ht="15" customHeight="1">
      <c r="A2" s="346" t="s">
        <v>277</v>
      </c>
      <c r="B2" s="347"/>
    </row>
    <row r="3" spans="1:2" ht="14.25">
      <c r="A3" s="348" t="s">
        <v>278</v>
      </c>
      <c r="B3" s="349"/>
    </row>
    <row r="4" spans="1:2" ht="14.25">
      <c r="A4" s="344" t="s">
        <v>279</v>
      </c>
      <c r="B4" s="344"/>
    </row>
    <row r="5" spans="1:2" ht="72">
      <c r="A5" s="96" t="s">
        <v>280</v>
      </c>
      <c r="B5" s="97">
        <v>112</v>
      </c>
    </row>
    <row r="6" spans="1:2" ht="15" customHeight="1">
      <c r="A6" s="98" t="s">
        <v>281</v>
      </c>
      <c r="B6" s="97">
        <v>712</v>
      </c>
    </row>
    <row r="7" spans="1:2" ht="14.25">
      <c r="A7" s="98" t="s">
        <v>282</v>
      </c>
      <c r="B7" s="97">
        <v>312</v>
      </c>
    </row>
    <row r="8" spans="1:2" ht="14.25">
      <c r="A8" s="98" t="s">
        <v>283</v>
      </c>
      <c r="B8" s="97">
        <v>147</v>
      </c>
    </row>
    <row r="9" spans="1:2" ht="14.25">
      <c r="A9" s="98" t="s">
        <v>284</v>
      </c>
      <c r="B9" s="97">
        <v>650</v>
      </c>
    </row>
    <row r="10" spans="1:2" ht="14.25">
      <c r="A10" s="98" t="s">
        <v>285</v>
      </c>
      <c r="B10" s="97">
        <v>651</v>
      </c>
    </row>
    <row r="11" spans="1:2" ht="14.25">
      <c r="A11" s="344" t="s">
        <v>286</v>
      </c>
      <c r="B11" s="344"/>
    </row>
    <row r="12" spans="1:2" ht="14.25">
      <c r="A12" s="345" t="s">
        <v>287</v>
      </c>
      <c r="B12" s="345"/>
    </row>
    <row r="13" spans="1:2" ht="14.25">
      <c r="A13" s="98" t="s">
        <v>288</v>
      </c>
      <c r="B13" s="97">
        <v>202</v>
      </c>
    </row>
    <row r="14" spans="1:2" ht="14.25">
      <c r="A14" s="98" t="s">
        <v>289</v>
      </c>
      <c r="B14" s="97">
        <v>201</v>
      </c>
    </row>
    <row r="15" spans="1:2" ht="14.25">
      <c r="A15" s="98" t="s">
        <v>290</v>
      </c>
      <c r="B15" s="97">
        <v>208</v>
      </c>
    </row>
    <row r="16" spans="1:2" ht="14.25">
      <c r="A16" s="345" t="s">
        <v>291</v>
      </c>
      <c r="B16" s="345"/>
    </row>
    <row r="17" spans="1:2" ht="14.25">
      <c r="A17" s="98" t="s">
        <v>288</v>
      </c>
      <c r="B17" s="97">
        <v>242</v>
      </c>
    </row>
    <row r="18" spans="1:2" ht="14.25">
      <c r="A18" s="98" t="s">
        <v>289</v>
      </c>
      <c r="B18" s="97">
        <v>241</v>
      </c>
    </row>
    <row r="19" spans="1:2" ht="14.25">
      <c r="A19" s="98" t="s">
        <v>290</v>
      </c>
      <c r="B19" s="97">
        <v>248</v>
      </c>
    </row>
    <row r="20" spans="1:2" ht="14.25">
      <c r="A20" s="345" t="s">
        <v>292</v>
      </c>
      <c r="B20" s="345"/>
    </row>
    <row r="21" spans="1:2" ht="14.25">
      <c r="A21" s="98" t="s">
        <v>293</v>
      </c>
      <c r="B21" s="97">
        <v>252</v>
      </c>
    </row>
    <row r="22" spans="1:2" ht="14.25">
      <c r="A22" s="98" t="s">
        <v>289</v>
      </c>
      <c r="B22" s="97">
        <v>251</v>
      </c>
    </row>
    <row r="23" spans="1:2" ht="14.25">
      <c r="A23" s="98" t="s">
        <v>290</v>
      </c>
      <c r="B23" s="97">
        <v>258</v>
      </c>
    </row>
    <row r="24" spans="1:2" ht="14.25">
      <c r="A24" s="345" t="s">
        <v>294</v>
      </c>
      <c r="B24" s="345"/>
    </row>
    <row r="25" spans="1:2" ht="14.25">
      <c r="A25" s="98" t="s">
        <v>288</v>
      </c>
      <c r="B25" s="97">
        <v>222</v>
      </c>
    </row>
    <row r="26" spans="1:2" ht="14.25">
      <c r="A26" s="98" t="s">
        <v>295</v>
      </c>
      <c r="B26" s="97">
        <v>221</v>
      </c>
    </row>
    <row r="27" spans="1:2" ht="14.25">
      <c r="A27" s="98" t="s">
        <v>290</v>
      </c>
      <c r="B27" s="97">
        <v>228</v>
      </c>
    </row>
    <row r="28" spans="1:2" ht="14.25">
      <c r="A28" s="345" t="s">
        <v>296</v>
      </c>
      <c r="B28" s="345"/>
    </row>
    <row r="29" spans="1:2" ht="14.25">
      <c r="A29" s="98" t="s">
        <v>293</v>
      </c>
      <c r="B29" s="97">
        <v>232</v>
      </c>
    </row>
    <row r="30" spans="1:2" ht="14.25">
      <c r="A30" s="98" t="s">
        <v>289</v>
      </c>
      <c r="B30" s="97">
        <v>231</v>
      </c>
    </row>
    <row r="31" spans="1:2" ht="14.25">
      <c r="A31" s="98" t="s">
        <v>290</v>
      </c>
      <c r="B31" s="97">
        <v>238</v>
      </c>
    </row>
    <row r="32" spans="1:2" ht="14.25">
      <c r="A32" s="344" t="s">
        <v>297</v>
      </c>
      <c r="B32" s="344"/>
    </row>
    <row r="33" spans="1:2" ht="14.25">
      <c r="A33" s="98" t="s">
        <v>298</v>
      </c>
      <c r="B33" s="97">
        <v>213</v>
      </c>
    </row>
    <row r="34" spans="1:2" ht="14.25">
      <c r="A34" s="98" t="s">
        <v>78</v>
      </c>
      <c r="B34" s="97">
        <v>270</v>
      </c>
    </row>
    <row r="35" spans="1:2" ht="14.25">
      <c r="A35" s="98" t="s">
        <v>299</v>
      </c>
      <c r="B35" s="97">
        <v>218</v>
      </c>
    </row>
    <row r="36" spans="1:2" ht="57">
      <c r="A36" s="96" t="s">
        <v>300</v>
      </c>
      <c r="B36" s="97">
        <v>219</v>
      </c>
    </row>
    <row r="37" spans="1:2" ht="14.25">
      <c r="A37" s="344" t="s">
        <v>301</v>
      </c>
      <c r="B37" s="344"/>
    </row>
    <row r="38" spans="1:2" ht="14.25">
      <c r="A38" s="98" t="s">
        <v>302</v>
      </c>
      <c r="B38" s="97">
        <v>895</v>
      </c>
    </row>
    <row r="39" spans="1:2" ht="14.25">
      <c r="A39" s="98" t="s">
        <v>303</v>
      </c>
      <c r="B39" s="97">
        <v>702</v>
      </c>
    </row>
    <row r="40" spans="1:2" ht="14.25">
      <c r="A40" s="98" t="s">
        <v>304</v>
      </c>
      <c r="B40" s="97">
        <v>804</v>
      </c>
    </row>
    <row r="41" spans="1:2" ht="14.25">
      <c r="A41" s="98" t="s">
        <v>305</v>
      </c>
      <c r="B41" s="97">
        <v>812</v>
      </c>
    </row>
    <row r="42" spans="1:2" ht="14.25">
      <c r="A42" s="344" t="s">
        <v>306</v>
      </c>
      <c r="B42" s="344"/>
    </row>
    <row r="43" spans="1:2" ht="14.25">
      <c r="A43" s="98" t="s">
        <v>80</v>
      </c>
      <c r="B43" s="97">
        <v>245</v>
      </c>
    </row>
    <row r="44" spans="1:2" ht="14.25">
      <c r="A44" s="98" t="s">
        <v>81</v>
      </c>
      <c r="B44" s="97">
        <v>249</v>
      </c>
    </row>
    <row r="45" spans="1:2" ht="14.25">
      <c r="A45" s="344" t="s">
        <v>307</v>
      </c>
      <c r="B45" s="344"/>
    </row>
    <row r="46" spans="1:2" ht="14.25">
      <c r="A46" s="98" t="s">
        <v>308</v>
      </c>
      <c r="B46" s="97">
        <v>317</v>
      </c>
    </row>
    <row r="47" spans="1:2" ht="42.75">
      <c r="A47" s="96" t="s">
        <v>309</v>
      </c>
      <c r="B47" s="97">
        <v>421</v>
      </c>
    </row>
    <row r="48" spans="1:2" ht="28.5">
      <c r="A48" s="96" t="s">
        <v>310</v>
      </c>
      <c r="B48" s="97">
        <v>475</v>
      </c>
    </row>
    <row r="49" spans="1:2" ht="14.25">
      <c r="A49" s="99" t="s">
        <v>82</v>
      </c>
      <c r="B49" s="97">
        <v>259</v>
      </c>
    </row>
    <row r="50" spans="1:2" ht="14.25">
      <c r="A50" s="98" t="s">
        <v>83</v>
      </c>
      <c r="B50" s="97">
        <v>264</v>
      </c>
    </row>
    <row r="51" spans="1:2" ht="14.25">
      <c r="A51" s="98" t="s">
        <v>84</v>
      </c>
      <c r="B51" s="97">
        <v>267</v>
      </c>
    </row>
    <row r="52" spans="1:2" ht="14.25">
      <c r="A52" s="98" t="s">
        <v>85</v>
      </c>
      <c r="B52" s="97">
        <v>268</v>
      </c>
    </row>
    <row r="53" spans="1:2" ht="14.25">
      <c r="A53" s="98" t="s">
        <v>86</v>
      </c>
      <c r="B53" s="97">
        <v>269</v>
      </c>
    </row>
    <row r="54" spans="1:2" ht="28.5">
      <c r="A54" s="100" t="s">
        <v>311</v>
      </c>
      <c r="B54" s="97">
        <v>400</v>
      </c>
    </row>
    <row r="55" spans="1:2" ht="14.25">
      <c r="A55" s="96" t="s">
        <v>312</v>
      </c>
      <c r="B55" s="97">
        <v>403</v>
      </c>
    </row>
    <row r="56" spans="1:2" ht="14.25">
      <c r="A56" s="99" t="s">
        <v>87</v>
      </c>
      <c r="B56" s="97">
        <v>302</v>
      </c>
    </row>
    <row r="57" spans="1:2" ht="14.25">
      <c r="A57" s="100" t="s">
        <v>313</v>
      </c>
      <c r="B57" s="97">
        <v>301</v>
      </c>
    </row>
    <row r="58" spans="1:2" ht="14.25">
      <c r="A58" s="98" t="s">
        <v>88</v>
      </c>
      <c r="B58" s="97">
        <v>410</v>
      </c>
    </row>
    <row r="59" spans="1:2" ht="14.25">
      <c r="A59" s="344" t="s">
        <v>314</v>
      </c>
      <c r="B59" s="344"/>
    </row>
    <row r="60" spans="1:2" ht="14.25">
      <c r="A60" s="344" t="s">
        <v>315</v>
      </c>
      <c r="B60" s="344"/>
    </row>
    <row r="61" spans="1:2" ht="14.25">
      <c r="A61" s="98" t="s">
        <v>316</v>
      </c>
      <c r="B61" s="97">
        <v>310</v>
      </c>
    </row>
    <row r="62" spans="1:2" ht="14.25">
      <c r="A62" s="98" t="s">
        <v>89</v>
      </c>
      <c r="B62" s="97">
        <v>489</v>
      </c>
    </row>
    <row r="63" spans="1:2" ht="14.25">
      <c r="A63" s="98" t="s">
        <v>317</v>
      </c>
      <c r="B63" s="97">
        <v>490</v>
      </c>
    </row>
    <row r="64" spans="1:2" ht="14.25">
      <c r="A64" s="344" t="s">
        <v>318</v>
      </c>
      <c r="B64" s="344"/>
    </row>
    <row r="65" spans="1:2" ht="14.25">
      <c r="A65" s="98" t="s">
        <v>90</v>
      </c>
      <c r="B65" s="97">
        <v>303</v>
      </c>
    </row>
    <row r="66" spans="1:2" ht="14.25">
      <c r="A66" s="98" t="s">
        <v>319</v>
      </c>
      <c r="B66" s="97">
        <v>304</v>
      </c>
    </row>
    <row r="67" spans="1:2" ht="14.25">
      <c r="A67" s="98" t="s">
        <v>91</v>
      </c>
      <c r="B67" s="97">
        <v>305</v>
      </c>
    </row>
    <row r="68" spans="1:2" ht="14.25">
      <c r="A68" s="98" t="s">
        <v>92</v>
      </c>
      <c r="B68" s="97">
        <v>300</v>
      </c>
    </row>
    <row r="69" spans="1:2" ht="14.25">
      <c r="A69" s="98" t="s">
        <v>320</v>
      </c>
      <c r="B69" s="97">
        <v>316</v>
      </c>
    </row>
    <row r="70" spans="1:2" ht="14.25">
      <c r="A70" s="98" t="s">
        <v>321</v>
      </c>
      <c r="B70" s="97">
        <v>306</v>
      </c>
    </row>
    <row r="71" spans="1:2" ht="14.25">
      <c r="A71" s="98" t="s">
        <v>93</v>
      </c>
      <c r="B71" s="97">
        <v>319</v>
      </c>
    </row>
    <row r="72" spans="1:2" ht="14.25">
      <c r="A72" s="98" t="s">
        <v>322</v>
      </c>
      <c r="B72" s="97">
        <v>280</v>
      </c>
    </row>
    <row r="73" spans="1:2" ht="72">
      <c r="A73" s="96" t="s">
        <v>323</v>
      </c>
      <c r="B73" s="97">
        <v>307</v>
      </c>
    </row>
    <row r="74" spans="1:2" ht="14.25">
      <c r="A74" s="344" t="s">
        <v>324</v>
      </c>
      <c r="B74" s="344"/>
    </row>
    <row r="75" spans="1:2" ht="28.5">
      <c r="A75" s="96" t="s">
        <v>325</v>
      </c>
      <c r="B75" s="97">
        <v>315</v>
      </c>
    </row>
    <row r="76" spans="1:2" ht="28.5">
      <c r="A76" s="96" t="s">
        <v>326</v>
      </c>
      <c r="B76" s="97">
        <v>314</v>
      </c>
    </row>
    <row r="77" spans="1:2" ht="42.75">
      <c r="A77" s="96" t="s">
        <v>327</v>
      </c>
      <c r="B77" s="97">
        <v>409</v>
      </c>
    </row>
    <row r="78" spans="1:2" ht="14.25">
      <c r="A78" s="98" t="s">
        <v>98</v>
      </c>
      <c r="B78" s="97">
        <v>765</v>
      </c>
    </row>
    <row r="79" spans="1:2" ht="14.25">
      <c r="A79" s="98" t="s">
        <v>99</v>
      </c>
      <c r="B79" s="97">
        <v>760</v>
      </c>
    </row>
    <row r="80" spans="1:2" ht="14.25">
      <c r="A80" s="98" t="s">
        <v>100</v>
      </c>
      <c r="B80" s="97">
        <v>780</v>
      </c>
    </row>
    <row r="81" spans="1:2" ht="14.25">
      <c r="A81" s="344" t="s">
        <v>328</v>
      </c>
      <c r="B81" s="344"/>
    </row>
    <row r="82" spans="1:2" ht="14.25">
      <c r="A82" s="345" t="s">
        <v>329</v>
      </c>
      <c r="B82" s="345"/>
    </row>
    <row r="83" spans="1:2" ht="14.25">
      <c r="A83" s="98" t="s">
        <v>101</v>
      </c>
      <c r="B83" s="97">
        <v>600</v>
      </c>
    </row>
    <row r="84" spans="1:2" ht="14.25">
      <c r="A84" s="345" t="s">
        <v>330</v>
      </c>
      <c r="B84" s="345"/>
    </row>
    <row r="85" spans="1:2" ht="14.25">
      <c r="A85" s="98" t="s">
        <v>102</v>
      </c>
      <c r="B85" s="97">
        <v>160</v>
      </c>
    </row>
    <row r="86" spans="1:2" ht="14.25">
      <c r="A86" s="98" t="s">
        <v>331</v>
      </c>
      <c r="B86" s="97">
        <v>320</v>
      </c>
    </row>
    <row r="87" spans="1:2" ht="14.25">
      <c r="A87" s="344" t="s">
        <v>332</v>
      </c>
      <c r="B87" s="344"/>
    </row>
    <row r="88" spans="1:2" ht="14.25">
      <c r="A88" s="98" t="s">
        <v>103</v>
      </c>
      <c r="B88" s="97">
        <v>110</v>
      </c>
    </row>
    <row r="89" spans="1:2" ht="14.25">
      <c r="A89" s="98" t="s">
        <v>104</v>
      </c>
      <c r="B89" s="97">
        <v>111</v>
      </c>
    </row>
    <row r="90" spans="1:2" ht="14.25">
      <c r="A90" s="98" t="s">
        <v>333</v>
      </c>
      <c r="B90" s="97">
        <v>128</v>
      </c>
    </row>
    <row r="91" spans="1:2" ht="14.25">
      <c r="A91" s="98" t="s">
        <v>105</v>
      </c>
      <c r="B91" s="97">
        <v>129</v>
      </c>
    </row>
    <row r="92" spans="1:2" ht="14.25">
      <c r="A92" s="344" t="s">
        <v>334</v>
      </c>
      <c r="B92" s="344"/>
    </row>
    <row r="93" spans="1:2" ht="14.25">
      <c r="A93" s="98" t="s">
        <v>106</v>
      </c>
      <c r="B93" s="97">
        <v>801</v>
      </c>
    </row>
    <row r="94" spans="1:2" ht="45" customHeight="1">
      <c r="A94" s="96" t="s">
        <v>335</v>
      </c>
      <c r="B94" s="97">
        <v>767</v>
      </c>
    </row>
    <row r="95" spans="1:2" ht="28.5">
      <c r="A95" s="96" t="s">
        <v>336</v>
      </c>
      <c r="B95" s="97">
        <v>803</v>
      </c>
    </row>
    <row r="96" spans="1:2" ht="28.5">
      <c r="A96" s="96" t="s">
        <v>337</v>
      </c>
      <c r="B96" s="97">
        <v>892</v>
      </c>
    </row>
    <row r="97" spans="1:2" ht="42.75">
      <c r="A97" s="96" t="s">
        <v>338</v>
      </c>
      <c r="B97" s="97">
        <v>893</v>
      </c>
    </row>
    <row r="98" spans="1:2" ht="28.5">
      <c r="A98" s="96" t="s">
        <v>339</v>
      </c>
      <c r="B98" s="97">
        <v>260</v>
      </c>
    </row>
    <row r="99" spans="1:2" ht="28.5">
      <c r="A99" s="96" t="s">
        <v>340</v>
      </c>
      <c r="B99" s="97">
        <v>261</v>
      </c>
    </row>
    <row r="100" spans="1:2" ht="14.25">
      <c r="A100" s="344" t="s">
        <v>341</v>
      </c>
      <c r="B100" s="344"/>
    </row>
    <row r="101" spans="1:2" ht="14.25">
      <c r="A101" s="344" t="s">
        <v>342</v>
      </c>
      <c r="B101" s="344"/>
    </row>
    <row r="102" spans="1:2" ht="28.5">
      <c r="A102" s="96" t="s">
        <v>343</v>
      </c>
      <c r="B102" s="97">
        <v>157</v>
      </c>
    </row>
    <row r="103" spans="1:2" ht="14.25">
      <c r="A103" s="98" t="s">
        <v>344</v>
      </c>
      <c r="B103" s="97">
        <v>666</v>
      </c>
    </row>
    <row r="104" spans="1:2" ht="14.25">
      <c r="A104" s="98" t="s">
        <v>345</v>
      </c>
      <c r="B104" s="97">
        <v>179</v>
      </c>
    </row>
    <row r="105" spans="1:2" ht="14.25">
      <c r="A105" s="98" t="s">
        <v>346</v>
      </c>
      <c r="B105" s="97">
        <v>138</v>
      </c>
    </row>
    <row r="106" spans="1:2" ht="14.25">
      <c r="A106" s="98" t="s">
        <v>347</v>
      </c>
      <c r="B106" s="97">
        <v>139</v>
      </c>
    </row>
    <row r="107" spans="1:2" ht="14.25">
      <c r="A107" s="98" t="s">
        <v>348</v>
      </c>
      <c r="B107" s="97">
        <v>560</v>
      </c>
    </row>
    <row r="108" spans="1:2" ht="14.25">
      <c r="A108" s="98" t="s">
        <v>349</v>
      </c>
      <c r="B108" s="97">
        <v>635</v>
      </c>
    </row>
    <row r="109" spans="1:2" ht="14.25">
      <c r="A109" s="344" t="s">
        <v>350</v>
      </c>
      <c r="B109" s="344"/>
    </row>
    <row r="110" spans="1:2" ht="14.25">
      <c r="A110" s="98" t="s">
        <v>112</v>
      </c>
      <c r="B110" s="97">
        <v>519</v>
      </c>
    </row>
    <row r="111" spans="1:2" ht="14.25">
      <c r="A111" s="98" t="s">
        <v>113</v>
      </c>
      <c r="B111" s="97">
        <v>518</v>
      </c>
    </row>
    <row r="112" spans="1:2" ht="14.25">
      <c r="A112" s="344" t="s">
        <v>351</v>
      </c>
      <c r="B112" s="344"/>
    </row>
    <row r="113" spans="1:2" ht="14.25">
      <c r="A113" s="98" t="s">
        <v>352</v>
      </c>
      <c r="B113" s="97">
        <v>547</v>
      </c>
    </row>
    <row r="114" spans="1:2" ht="14.25">
      <c r="A114" s="98" t="s">
        <v>353</v>
      </c>
      <c r="B114" s="97">
        <v>548</v>
      </c>
    </row>
    <row r="115" spans="1:2" ht="14.25">
      <c r="A115" s="98" t="s">
        <v>354</v>
      </c>
      <c r="B115" s="97">
        <v>742</v>
      </c>
    </row>
    <row r="116" spans="1:2" ht="14.25">
      <c r="A116" s="98" t="s">
        <v>355</v>
      </c>
      <c r="B116" s="97">
        <v>743</v>
      </c>
    </row>
    <row r="117" spans="1:2" ht="14.25">
      <c r="A117" s="344" t="s">
        <v>356</v>
      </c>
      <c r="B117" s="344"/>
    </row>
    <row r="118" spans="1:2" ht="14.25">
      <c r="A118" s="98" t="s">
        <v>357</v>
      </c>
      <c r="B118" s="97">
        <v>121</v>
      </c>
    </row>
    <row r="119" spans="1:2" ht="14.25">
      <c r="A119" s="98" t="s">
        <v>358</v>
      </c>
      <c r="B119" s="97">
        <v>123</v>
      </c>
    </row>
    <row r="120" spans="1:2" ht="14.25">
      <c r="A120" s="98" t="s">
        <v>114</v>
      </c>
      <c r="B120" s="97">
        <v>175</v>
      </c>
    </row>
    <row r="121" spans="1:2" ht="14.25">
      <c r="A121" s="344" t="s">
        <v>359</v>
      </c>
      <c r="B121" s="344"/>
    </row>
    <row r="122" spans="1:2" ht="14.25">
      <c r="A122" s="98" t="s">
        <v>360</v>
      </c>
      <c r="B122" s="97">
        <v>130</v>
      </c>
    </row>
  </sheetData>
  <sheetProtection/>
  <mergeCells count="28">
    <mergeCell ref="A2:B2"/>
    <mergeCell ref="A3:B3"/>
    <mergeCell ref="A4:B4"/>
    <mergeCell ref="A11:B11"/>
    <mergeCell ref="A28:B28"/>
    <mergeCell ref="A32:B32"/>
    <mergeCell ref="A37:B37"/>
    <mergeCell ref="A42:B42"/>
    <mergeCell ref="A12:B12"/>
    <mergeCell ref="A16:B16"/>
    <mergeCell ref="A20:B20"/>
    <mergeCell ref="A24:B24"/>
    <mergeCell ref="A74:B74"/>
    <mergeCell ref="A81:B81"/>
    <mergeCell ref="A82:B82"/>
    <mergeCell ref="A84:B84"/>
    <mergeCell ref="A45:B45"/>
    <mergeCell ref="A59:B59"/>
    <mergeCell ref="A60:B60"/>
    <mergeCell ref="A64:B64"/>
    <mergeCell ref="A109:B109"/>
    <mergeCell ref="A112:B112"/>
    <mergeCell ref="A117:B117"/>
    <mergeCell ref="A121:B121"/>
    <mergeCell ref="A87:B87"/>
    <mergeCell ref="A92:B92"/>
    <mergeCell ref="A100:B100"/>
    <mergeCell ref="A101:B10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F3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1.28125" style="50" customWidth="1"/>
    <col min="2" max="2" width="1.7109375" style="50" customWidth="1"/>
    <col min="3" max="3" width="24.00390625" style="50" customWidth="1"/>
    <col min="4" max="4" width="10.28125" style="50" customWidth="1"/>
    <col min="5" max="5" width="24.421875" style="50" customWidth="1"/>
    <col min="6" max="10" width="9.140625" style="46" customWidth="1"/>
    <col min="11" max="16384" width="9.140625" style="47" customWidth="1"/>
  </cols>
  <sheetData>
    <row r="1" spans="1:6" ht="9.75">
      <c r="A1" s="350" t="s">
        <v>23</v>
      </c>
      <c r="B1" s="351"/>
      <c r="C1" s="351"/>
      <c r="D1" s="351"/>
      <c r="E1" s="351"/>
      <c r="F1" s="351"/>
    </row>
    <row r="2" spans="1:3" ht="9.75">
      <c r="A2" s="48" t="str">
        <f>IF('NALOG ZA PLAĆANJE'!G8&gt;0,"","NIJE  UNET NAZIV NALOGODAVCA")</f>
        <v>NIJE  UNET NAZIV NALOGODAVCA</v>
      </c>
      <c r="B2" s="49" t="str">
        <f>IF(A2="","",";")</f>
        <v>;</v>
      </c>
      <c r="C2" s="49"/>
    </row>
    <row r="3" spans="1:6" ht="9.75">
      <c r="A3" s="48" t="str">
        <f>IF('NALOG ZA PLAĆANJE'!T8&gt;0,"","NIJE UNET MATIČNI BROJ NALOGODAVCA")</f>
        <v>NIJE UNET MATIČNI BROJ NALOGODAVCA</v>
      </c>
      <c r="B3" s="49" t="str">
        <f>IF(A3="","",";")</f>
        <v>;</v>
      </c>
      <c r="C3" s="51">
        <f>'NALOG ZA PLAĆANJE'!T8</f>
        <v>0</v>
      </c>
      <c r="D3" s="52" t="str">
        <f>IF(C3=0,"NIJE UNET MATIČNI BROJ",IF(OR(LEN(C3)=7,LEN(C3)=8),IF(LEN(C3)=8,RIGHT(ROUND(11-((MID(C3,1,1)*2+MID(C3,2,1)*7+MID(C3,3,1)*6+MID(C3,4,1)*5+MID(C3,5,1)*4+MID(C3,6,1)*3+MID(C3,7,1)*2)/11-INT((MID(C3,1,1)*2+MID(C3,2,1)*7+MID(C3,3,1)*6+MID(C3,4,1)*5+MID(C3,5,1)*4+MID(C3,6,1)*3+MID(C3,7,1)*2)/11))*11,0),1),IF(LEN(C3)=7,RIGHT(ROUND(11-((MID(C3,1,1)*2+MID(C3,2,1)*3+MID(C3,3,1)*4+MID(C3,4,1)*5+MID(C3,5,1)*6+MID(C3,6,1)*7)/11-INT((MID(C3,1,1)*2+MID(C3,2,1)*3+MID(C3,3,1)*4+MID(C3,4,1)*5+MID(C3,5,1)*6+MID(C3,6,1)*7)/11))*11,0),1))),"POGREŠNO UNET MATIČNI BROJ"))</f>
        <v>NIJE UNET MATIČNI BROJ</v>
      </c>
      <c r="E3" s="52" t="str">
        <f>IF(C3=0,"MATIČNI BROJ",IF(RIGHT(C3,1)=D3,"MATIČNI BROJ","POGREŠAN UNOS"))</f>
        <v>MATIČNI BROJ</v>
      </c>
      <c r="F3" s="49"/>
    </row>
    <row r="4" spans="1:5" ht="9.75">
      <c r="A4" s="48" t="str">
        <f>IF('NALOG ZA PLAĆANJE'!G10&gt;0,"","NIJE UNET BROJ RAČUNA NALOGODAVCA")</f>
        <v>NIJE UNET BROJ RAČUNA NALOGODAVCA</v>
      </c>
      <c r="B4" s="49" t="str">
        <f>IF(A4="","",";")</f>
        <v>;</v>
      </c>
      <c r="C4" s="118">
        <f>SUBSTITUTE('NALOG ZA PLAĆANJE'!G10,"-",)</f>
      </c>
      <c r="E4" s="53" t="str">
        <f>IF('NALOG ZA PLAĆANJE'!G10=0,"Plaćanje izvršiti sa računa:",IF(ISERROR((ROUND(98-(LEFT(C4,8)*10000*27/97-INT(LEFT(C4,8)*10000*27/97)+(MID(C4,9,8)*100/97-INT(MID(C4,9,8)*100/97))-INT(LEFT(C4,8)*10000*27/97-INT(LEFT(C4,8)*10000*27/97)+(MID(C4,9,8)*100/97-INT(MID(C4,9,8)*100/97))))*97,2)))=TRUE,"POGREŠAN UNOS",IF(AND(LEN(C4)=18,(ROUND(98-(LEFT(C4,8)*10000*27/97-INT(LEFT(C4,8)*10000*27/97)+(MID(C4,9,8)*100/97-INT(MID(C4,9,8)*100/97))-INT(LEFT(C4,8)*10000*27/97-INT(LEFT(C4,8)*10000*27/97)+(MID(C4,9,8)*100/97-INT(MID(C4,9,8)*100/97))))*97,2))=VALUE(RIGHT(C4,2))),"Plaćanje izvršiti sa računa:","POGREŠAN UNOS")))</f>
        <v>Plaćanje izvršiti sa računa:</v>
      </c>
    </row>
    <row r="5" spans="1:5" ht="9.75">
      <c r="A5" s="48" t="str">
        <f>IF(OR('NALOG ZA PLAĆANJE'!F24=0,'NALOG ZA PLAĆANJE'!F25=0,'NALOG ZA PLAĆANJE'!F26=0),"NEPOTPUNI PODACI O INO KORISNIKU","")</f>
        <v>NEPOTPUNI PODACI O INO KORISNIKU</v>
      </c>
      <c r="B5" s="49" t="str">
        <f>IF(A5="","",";")</f>
        <v>;</v>
      </c>
      <c r="C5" s="54"/>
      <c r="D5" s="54"/>
      <c r="E5" s="54"/>
    </row>
    <row r="6" spans="1:5" ht="9.75">
      <c r="A6" s="48" t="str">
        <f>IF(AND('NALOG ZA PLAĆANJE'!F23=0,'NALOG ZA PLAĆANJE'!Q23=0),"MORATE UNETI BROJ RAČUNA KORISNIKA ILI IBAN","")</f>
        <v>MORATE UNETI BROJ RAČUNA KORISNIKA ILI IBAN</v>
      </c>
      <c r="B6" s="49" t="str">
        <f>IF(A6="","",";")</f>
        <v>;</v>
      </c>
      <c r="C6" s="55">
        <f>'NALOG ZA PLAĆANJE'!F23</f>
        <v>0</v>
      </c>
      <c r="D6" s="49" t="e">
        <f>IBAN!H3</f>
        <v>#VALUE!</v>
      </c>
      <c r="E6" s="55" t="str">
        <f>IF('NALOG ZA PLAĆANJE'!F23=0,"IBAN",IF(ISERROR(IF(AND(IBAN!H4="BROJ KARAKTERA JE NEMOGUĆE PROVERITI",IBAN!H3=1),"IBAN",IF(AND(D6=1,IBAN!H4="ISPRAVAN BROJ KARAKTERA"),"IBAN","NEISPRAVAN UNOS")))=TRUE,"NEISPRAVAN UNOS",IF(IBAN!H3=0,"IBAN",IF(AND(IBAN!H4="BROJ KARAKTERA JE NEMOGUĆE PROVERITI",IBAN!H3=1),"IBAN",IF(AND(D6=1,IBAN!H4="ISPRAVAN BROJ KARAKTERA"),"IBAN","NEISPRAVAN UNOS")))))</f>
        <v>IBAN</v>
      </c>
    </row>
    <row r="7" spans="1:5" ht="9.75">
      <c r="A7" s="49" t="str">
        <f>IF('NALOG ZA PLAĆANJE'!F24&gt;0,"","NIJE UNET KORISNIK")</f>
        <v>NIJE UNET KORISNIK</v>
      </c>
      <c r="B7" s="54"/>
      <c r="C7" s="54"/>
      <c r="D7" s="54"/>
      <c r="E7" s="54"/>
    </row>
    <row r="8" spans="1:5" ht="9.75">
      <c r="A8" s="49" t="str">
        <f>IF('NALOG ZA PLAĆANJE'!F25&gt;0,"","NIJE UNETA ADRESA KORISNIKA")</f>
        <v>NIJE UNETA ADRESA KORISNIKA</v>
      </c>
      <c r="B8" s="49"/>
      <c r="C8" s="49"/>
      <c r="D8" s="49"/>
      <c r="E8" s="49"/>
    </row>
    <row r="9" spans="1:5" ht="9.75">
      <c r="A9" s="49" t="str">
        <f>IF('NALOG ZA PLAĆANJE'!F26&gt;0,"","NIJE UNET GRAD KORISNIKA")</f>
        <v>NIJE UNET GRAD KORISNIKA</v>
      </c>
      <c r="B9" s="49"/>
      <c r="C9" s="49"/>
      <c r="D9" s="56"/>
      <c r="E9" s="49"/>
    </row>
    <row r="10" spans="1:5" ht="9.75">
      <c r="A10" s="49" t="str">
        <f>IF('NALOG ZA PLAĆANJE'!L33&gt;0,"","NIJE UNETA BANKA INO-KORISNIKA")</f>
        <v>NIJE UNETA BANKA INO-KORISNIKA</v>
      </c>
      <c r="B10" s="55" t="str">
        <f>IF(A10="","",";")</f>
        <v>;</v>
      </c>
      <c r="C10" s="49"/>
      <c r="D10" s="49"/>
      <c r="E10" s="49"/>
    </row>
    <row r="11" spans="1:5" ht="9.75">
      <c r="A11" s="49" t="str">
        <f>IF('NALOG ZA PLAĆANJE'!L34&gt;0,"","NIJE UNETA ADRESA BANKA INO-KORISNIKA")</f>
        <v>NIJE UNETA ADRESA BANKA INO-KORISNIKA</v>
      </c>
      <c r="B11" s="54"/>
      <c r="C11" s="54"/>
      <c r="D11" s="54"/>
      <c r="E11" s="54"/>
    </row>
    <row r="12" spans="1:5" ht="9.75">
      <c r="A12" s="49" t="str">
        <f>IF('NALOG ZA PLAĆANJE'!L35&gt;0,"","NIJE UNETA DRŽAVA I GRAD BANKE INO-KORISNIKA")</f>
        <v>NIJE UNETA DRŽAVA I GRAD BANKE INO-KORISNIKA</v>
      </c>
      <c r="B12" s="49" t="str">
        <f>IF(A12="","",";")</f>
        <v>;</v>
      </c>
      <c r="C12" s="49"/>
      <c r="D12" s="49"/>
      <c r="E12" s="49"/>
    </row>
    <row r="13" spans="1:6" ht="10.5">
      <c r="A13" s="102">
        <f>IF(AND(A14="",A15="",A16="",A17=""),"","NEISPRAVNO UNETA GODINA IZ KONTROLNIKA")</f>
      </c>
      <c r="B13" s="103">
        <f>IF(A13="","",";")</f>
      </c>
      <c r="C13" s="102">
        <f>IF(AND(C14="",C15="",C16="",C17=""),"","NIJE UNETA GODINA IZ KONTROLNIKA")</f>
      </c>
      <c r="D13" s="103">
        <f>IF(C13="","",";")</f>
      </c>
      <c r="E13" s="102">
        <f>IF(AND(E14="",E15="",E16="",E17=""),"","NIJE UNET BROJ UGOVORA IZ KONTROLNIKA")</f>
      </c>
      <c r="F13" s="103">
        <f>IF(E13="","",";")</f>
      </c>
    </row>
    <row r="14" spans="1:6" ht="10.5">
      <c r="A14" s="104">
        <f ca="1">IF('NALOG ZA PLAĆANJE'!H73=0,"",IF(OR('NALOG ZA PLAĆANJE'!H73&gt;YEAR(TODAY()),LEN('NALOG ZA PLAĆANJE'!H73)&lt;&gt;4),"GREŠKA U GODINI IZ KONTROLNIKA",""))</f>
      </c>
      <c r="B14" s="103"/>
      <c r="C14" s="105">
        <f>IF('NALOG ZA PLAĆANJE'!$C73="","",IF('NALOG ZA PLAĆANJE'!H73=0,"NIJE UNETA GODINA IZ KONTROLNIKA",""))</f>
      </c>
      <c r="D14" s="103">
        <f>IF(C14="","",";")</f>
      </c>
      <c r="E14" s="105">
        <f>IF('NALOG ZA PLAĆANJE'!$C73="","",IF('NALOG ZA PLAĆANJE'!E73=0,"NIJE UNET BROJ UGOVORA IZ KONTROLNIKA",""))</f>
      </c>
      <c r="F14" s="103">
        <f>IF(E14="","",";")</f>
      </c>
    </row>
    <row r="15" spans="1:6" ht="10.5">
      <c r="A15" s="104">
        <f ca="1">IF('NALOG ZA PLAĆANJE'!H74=0,"",IF(OR('NALOG ZA PLAĆANJE'!H74&gt;YEAR(TODAY()),LEN('NALOG ZA PLAĆANJE'!H74)&lt;&gt;4),"GREŠKA U GODINI IZ KONTROLNIKA",""))</f>
      </c>
      <c r="B15" s="103"/>
      <c r="C15" s="105">
        <f>IF('NALOG ZA PLAĆANJE'!C74="","",IF('NALOG ZA PLAĆANJE'!H74=0,"NIJE UNETA GODINA IZ KONTROLNIKA",""))</f>
      </c>
      <c r="D15" s="103">
        <f>IF(C15="","",";")</f>
      </c>
      <c r="E15" s="105">
        <f>IF('NALOG ZA PLAĆANJE'!$C74="","",IF('NALOG ZA PLAĆANJE'!E74=0,"NIJE UNET BROJ UGOVORA IZ KONTROLNIKA",""))</f>
      </c>
      <c r="F15" s="103">
        <f>IF(E15="","",";")</f>
      </c>
    </row>
    <row r="16" spans="1:6" ht="10.5">
      <c r="A16" s="104">
        <f ca="1">IF('NALOG ZA PLAĆANJE'!H75=0,"",IF(OR('NALOG ZA PLAĆANJE'!H75&gt;YEAR(TODAY()),LEN('NALOG ZA PLAĆANJE'!H75)&lt;&gt;4),"GREŠKA U GODINI IZ KONTROLNIKA",""))</f>
      </c>
      <c r="B16" s="103"/>
      <c r="C16" s="105">
        <f>IF('NALOG ZA PLAĆANJE'!C75="","",IF('NALOG ZA PLAĆANJE'!H75=0,"NIJE UNETA GODINA IZ KONTROLNIKA",""))</f>
      </c>
      <c r="D16" s="103">
        <f>IF(C16="","",";")</f>
      </c>
      <c r="E16" s="105">
        <f>IF('NALOG ZA PLAĆANJE'!$C75="","",IF('NALOG ZA PLAĆANJE'!E75=0,"NIJE UNET BROJ UGOVORA IZ KONTROLNIKA",""))</f>
      </c>
      <c r="F16" s="103">
        <f>IF(E16="","",";")</f>
      </c>
    </row>
    <row r="17" spans="1:6" ht="10.5">
      <c r="A17" s="104">
        <f ca="1">IF('NALOG ZA PLAĆANJE'!H76=0,"",IF(OR('NALOG ZA PLAĆANJE'!H76&gt;YEAR(TODAY()),LEN('NALOG ZA PLAĆANJE'!H76)&lt;&gt;4),"GREŠKA U GODINI IZ KONTROLNIKA",""))</f>
      </c>
      <c r="B17" s="103"/>
      <c r="C17" s="105">
        <f>IF('NALOG ZA PLAĆANJE'!C76="","",IF('NALOG ZA PLAĆANJE'!H76=0,"NIJE UNETA GODINA IZ KONTROLNIKA",""))</f>
      </c>
      <c r="D17" s="103">
        <f>IF(C17="","",";")</f>
      </c>
      <c r="E17" s="105">
        <f>IF('NALOG ZA PLAĆANJE'!$C76="","",IF('NALOG ZA PLAĆANJE'!E76=0,"NIJE UNET BROJ UGOVORA IZ KONTROLNIKA",""))</f>
      </c>
      <c r="F17" s="103">
        <f>IF(E17="","",";")</f>
      </c>
    </row>
    <row r="18" spans="1:5" ht="9.75">
      <c r="A18" s="48"/>
      <c r="B18" s="49"/>
      <c r="C18" s="49"/>
      <c r="D18" s="49"/>
      <c r="E18" s="49"/>
    </row>
    <row r="19" spans="2:5" ht="9.75" hidden="1">
      <c r="B19" s="49" t="str">
        <f>IF(A6="","",";")</f>
        <v>;</v>
      </c>
      <c r="C19" s="49"/>
      <c r="D19" s="49"/>
      <c r="E19" s="49"/>
    </row>
    <row r="20" spans="1:5" ht="10.5">
      <c r="A20" s="103">
        <f>IF(LEN('NALOG ZA PLAĆANJE'!C51)&lt;=35,"","VIŠE OD 35 KARAKTERA")</f>
      </c>
      <c r="B20" s="103">
        <f>IF(A20="","","U PRVOM REDU")</f>
      </c>
      <c r="C20" s="103">
        <f>IF(B20="","",";")</f>
      </c>
      <c r="D20" s="49"/>
      <c r="E20" s="49"/>
    </row>
    <row r="21" spans="1:5" ht="10.5">
      <c r="A21" s="103">
        <f>IF(LEN('NALOG ZA PLAĆANJE'!C52)&lt;=35,"","VIŠE OD 35 KARAKTERA")</f>
      </c>
      <c r="B21" s="103">
        <f>IF(A21="","","U DRUGOM REDU")</f>
      </c>
      <c r="C21" s="103">
        <f>IF(B21="","",";")</f>
      </c>
      <c r="D21" s="49"/>
      <c r="E21" s="49"/>
    </row>
    <row r="22" spans="1:5" ht="10.5">
      <c r="A22" s="103">
        <f>IF(LEN('NALOG ZA PLAĆANJE'!C53)&lt;=35,"","VIŠE OD 35 KARAKTERA")</f>
      </c>
      <c r="B22" s="103">
        <f>IF(A22="","","U TREĆEM REDU")</f>
      </c>
      <c r="C22" s="103">
        <f>IF(B22="","",";")</f>
      </c>
      <c r="D22" s="49"/>
      <c r="E22" s="49"/>
    </row>
    <row r="23" spans="1:5" ht="10.5">
      <c r="A23" s="103">
        <f>IF(LEN('NALOG ZA PLAĆANJE'!C54)&lt;=35,"","VIŠE OD 35 KARAKTERA")</f>
      </c>
      <c r="B23" s="103">
        <f>IF(A23="","","U ČETVRTOM REDU")</f>
      </c>
      <c r="C23" s="103">
        <f>IF(B23="","",";")</f>
      </c>
      <c r="D23" s="49"/>
      <c r="E23" s="49"/>
    </row>
    <row r="24" spans="1:5" ht="9.75">
      <c r="A24" s="49"/>
      <c r="B24" s="49"/>
      <c r="C24" s="49"/>
      <c r="D24" s="49"/>
      <c r="E24" s="49"/>
    </row>
    <row r="25" spans="1:5" ht="9.75">
      <c r="A25" s="48" t="str">
        <f>IF(AND('NALOG ZA PLAĆANJE'!E33=0,'NALOG ZA PLAĆANJE'!L33=0,'NALOG ZA PLAĆANJE'!L34=0,'NALOG ZA PLAĆANJE'!L35=0),"MORATE UNETI SWIFT ILI POTPUNE PODATKE O BANCI INO-KORISNIKA",IF('NALOG ZA PLAĆANJE'!E33&gt;0,"",IF(AND('NALOG ZA PLAĆANJE'!L33&gt;0,'NALOG ZA PLAĆANJE'!L34&gt;0,'NALOG ZA PLAĆANJE'!L35&gt;0),"",IF(OR(A10="",A11="",A12=""),"MORATE UNETI SWIFT ILI POTPUNE PODATKE O BANCI INO-KORISNIKA",""))))</f>
        <v>MORATE UNETI SWIFT ILI POTPUNE PODATKE O BANCI INO-KORISNIKA</v>
      </c>
      <c r="B25" s="49" t="str">
        <f>IF(A25="","",";")</f>
        <v>;</v>
      </c>
      <c r="C25" s="49"/>
      <c r="D25" s="49"/>
      <c r="E25" s="49"/>
    </row>
    <row r="26" spans="3:5" ht="9.75">
      <c r="C26" s="49"/>
      <c r="D26" s="49"/>
      <c r="E26" s="49"/>
    </row>
    <row r="27" spans="1:5" ht="9.75">
      <c r="A27" s="48"/>
      <c r="B27" s="49"/>
      <c r="C27" s="49"/>
      <c r="D27" s="49"/>
      <c r="E27" s="49"/>
    </row>
    <row r="28" spans="1:5" ht="9.75">
      <c r="A28" s="49"/>
      <c r="B28" s="49">
        <f>IF(A28="","",";")</f>
      </c>
      <c r="C28" s="49"/>
      <c r="D28" s="49"/>
      <c r="E28" s="49"/>
    </row>
    <row r="29" spans="3:5" ht="9.75">
      <c r="C29" s="49"/>
      <c r="D29" s="49"/>
      <c r="E29" s="49"/>
    </row>
    <row r="30" spans="2:5" ht="9.75">
      <c r="B30" s="49"/>
      <c r="C30" s="49"/>
      <c r="D30" s="49"/>
      <c r="E30" s="49"/>
    </row>
    <row r="31" spans="3:5" ht="9.75">
      <c r="C31" s="49"/>
      <c r="D31" s="49"/>
      <c r="E31" s="49"/>
    </row>
  </sheetData>
  <sheetProtection/>
  <mergeCells count="1">
    <mergeCell ref="A1:F1"/>
  </mergeCells>
  <conditionalFormatting sqref="E3">
    <cfRule type="cellIs" priority="1" dxfId="5" operator="equal" stopIfTrue="1">
      <formula>"MATIČNI BROJ"</formula>
    </cfRule>
    <cfRule type="cellIs" priority="2" dxfId="4" operator="equal" stopIfTrue="1">
      <formula>"POGREŠAN UNOS"</formula>
    </cfRule>
  </conditionalFormatting>
  <conditionalFormatting sqref="E4">
    <cfRule type="cellIs" priority="3" dxfId="4" operator="equal" stopIfTrue="1">
      <formula>"POGREŠAN UNOS"</formula>
    </cfRule>
    <cfRule type="cellIs" priority="4" dxfId="5" operator="equal" stopIfTrue="1">
      <formula>"Plaćanje izvršiti sa računa:"</formula>
    </cfRule>
  </conditionalFormatting>
  <conditionalFormatting sqref="E6">
    <cfRule type="cellIs" priority="5" dxfId="4" operator="equal" stopIfTrue="1">
      <formula>"NEISPRAVAN UNOS"</formula>
    </cfRule>
    <cfRule type="cellIs" priority="6" dxfId="3" operator="equal" stopIfTrue="1">
      <formula>"IBAN"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3">
      <selection activeCell="B48" sqref="B48"/>
    </sheetView>
  </sheetViews>
  <sheetFormatPr defaultColWidth="9.140625" defaultRowHeight="12.75"/>
  <cols>
    <col min="1" max="1" width="23.421875" style="0" customWidth="1"/>
    <col min="2" max="2" width="24.28125" style="0" customWidth="1"/>
    <col min="3" max="3" width="25.57421875" style="0" bestFit="1" customWidth="1"/>
  </cols>
  <sheetData>
    <row r="1" spans="1:4" ht="12.75">
      <c r="A1" s="119" t="s">
        <v>370</v>
      </c>
      <c r="B1" s="80" t="s">
        <v>362</v>
      </c>
      <c r="D1" s="101"/>
    </row>
    <row r="2" spans="1:4" ht="12.75">
      <c r="A2" s="119" t="s">
        <v>371</v>
      </c>
      <c r="B2" s="80" t="s">
        <v>363</v>
      </c>
      <c r="D2" s="101"/>
    </row>
    <row r="3" spans="1:4" ht="12.75">
      <c r="A3" s="119" t="s">
        <v>372</v>
      </c>
      <c r="B3" s="80" t="s">
        <v>364</v>
      </c>
      <c r="D3" s="101"/>
    </row>
    <row r="4" spans="1:4" ht="12.75">
      <c r="A4" s="119" t="s">
        <v>373</v>
      </c>
      <c r="B4" s="80" t="s">
        <v>365</v>
      </c>
      <c r="C4" s="101"/>
      <c r="D4" s="101"/>
    </row>
    <row r="5" spans="1:4" ht="12.75">
      <c r="A5" s="119" t="s">
        <v>361</v>
      </c>
      <c r="B5" s="80" t="s">
        <v>429</v>
      </c>
      <c r="C5" s="101"/>
      <c r="D5" s="101"/>
    </row>
    <row r="6" spans="1:4" ht="12.75">
      <c r="A6" s="119" t="s">
        <v>368</v>
      </c>
      <c r="B6" s="80" t="s">
        <v>400</v>
      </c>
      <c r="D6" s="101"/>
    </row>
    <row r="7" spans="1:4" ht="12.75">
      <c r="A7" s="119" t="s">
        <v>438</v>
      </c>
      <c r="B7" s="80" t="s">
        <v>384</v>
      </c>
      <c r="D7" s="101"/>
    </row>
    <row r="8" spans="1:4" ht="12.75">
      <c r="A8" s="119" t="s">
        <v>366</v>
      </c>
      <c r="B8" s="80" t="s">
        <v>439</v>
      </c>
      <c r="D8" s="101"/>
    </row>
    <row r="9" spans="1:4" ht="12.75">
      <c r="A9" s="119" t="s">
        <v>367</v>
      </c>
      <c r="B9" s="80" t="s">
        <v>369</v>
      </c>
      <c r="D9" s="101"/>
    </row>
    <row r="10" spans="1:4" ht="12.75">
      <c r="A10" s="119" t="s">
        <v>396</v>
      </c>
      <c r="B10" s="80" t="s">
        <v>399</v>
      </c>
      <c r="D10" s="101"/>
    </row>
    <row r="11" spans="1:4" ht="12.75">
      <c r="A11" s="119" t="s">
        <v>397</v>
      </c>
      <c r="B11" s="80" t="s">
        <v>398</v>
      </c>
      <c r="D11" s="101"/>
    </row>
    <row r="12" spans="1:4" ht="12.75">
      <c r="A12" s="119" t="s">
        <v>105</v>
      </c>
      <c r="B12" s="80" t="s">
        <v>425</v>
      </c>
      <c r="C12" s="101"/>
      <c r="D12" s="101"/>
    </row>
    <row r="13" spans="1:4" ht="12.75">
      <c r="A13" s="119" t="s">
        <v>374</v>
      </c>
      <c r="B13" s="80" t="s">
        <v>375</v>
      </c>
      <c r="C13" s="101"/>
      <c r="D13" s="101"/>
    </row>
    <row r="14" spans="1:4" ht="12.75">
      <c r="A14" s="119" t="s">
        <v>376</v>
      </c>
      <c r="B14" s="80" t="s">
        <v>422</v>
      </c>
      <c r="D14" s="101"/>
    </row>
    <row r="15" spans="1:4" ht="12.75">
      <c r="A15" s="119" t="s">
        <v>377</v>
      </c>
      <c r="B15" s="80" t="s">
        <v>378</v>
      </c>
      <c r="D15" s="101"/>
    </row>
    <row r="16" spans="1:4" ht="12.75">
      <c r="A16" s="119" t="s">
        <v>379</v>
      </c>
      <c r="B16" s="80" t="s">
        <v>380</v>
      </c>
      <c r="C16" s="101"/>
      <c r="D16" s="101"/>
    </row>
    <row r="17" spans="1:4" ht="12.75">
      <c r="A17" s="119" t="s">
        <v>381</v>
      </c>
      <c r="B17" s="80" t="s">
        <v>436</v>
      </c>
      <c r="C17" s="101"/>
      <c r="D17" s="101"/>
    </row>
    <row r="18" spans="1:4" ht="12.75">
      <c r="A18" s="119" t="s">
        <v>382</v>
      </c>
      <c r="B18" s="80" t="s">
        <v>433</v>
      </c>
      <c r="C18" s="101"/>
      <c r="D18" s="101"/>
    </row>
    <row r="19" spans="1:4" ht="12.75">
      <c r="A19" s="119" t="s">
        <v>383</v>
      </c>
      <c r="B19" s="80" t="s">
        <v>432</v>
      </c>
      <c r="D19" s="101"/>
    </row>
    <row r="20" spans="1:4" ht="12.75">
      <c r="A20" s="119" t="s">
        <v>385</v>
      </c>
      <c r="B20" s="80" t="s">
        <v>430</v>
      </c>
      <c r="D20" s="101"/>
    </row>
    <row r="21" spans="1:4" ht="12.75">
      <c r="A21" s="119" t="s">
        <v>386</v>
      </c>
      <c r="B21" s="80" t="s">
        <v>387</v>
      </c>
      <c r="D21" s="101"/>
    </row>
    <row r="22" spans="1:4" ht="12.75">
      <c r="A22" s="119" t="s">
        <v>388</v>
      </c>
      <c r="B22" s="80" t="s">
        <v>390</v>
      </c>
      <c r="D22" s="101"/>
    </row>
    <row r="23" spans="1:4" ht="12.75">
      <c r="A23" s="119" t="s">
        <v>389</v>
      </c>
      <c r="B23" s="80" t="s">
        <v>391</v>
      </c>
      <c r="C23" s="101"/>
      <c r="D23" s="101"/>
    </row>
    <row r="24" spans="1:4" ht="12.75">
      <c r="A24" s="119" t="s">
        <v>392</v>
      </c>
      <c r="B24" s="80" t="s">
        <v>393</v>
      </c>
      <c r="D24" s="101"/>
    </row>
    <row r="25" spans="1:4" ht="12.75">
      <c r="A25" s="119" t="s">
        <v>394</v>
      </c>
      <c r="B25" s="80" t="s">
        <v>395</v>
      </c>
      <c r="D25" s="101"/>
    </row>
    <row r="26" spans="1:4" ht="12.75">
      <c r="A26" s="119" t="s">
        <v>401</v>
      </c>
      <c r="B26" s="80" t="s">
        <v>402</v>
      </c>
      <c r="D26" s="101"/>
    </row>
    <row r="27" spans="1:4" ht="12.75">
      <c r="A27" s="119" t="s">
        <v>403</v>
      </c>
      <c r="B27" s="80" t="s">
        <v>404</v>
      </c>
      <c r="D27" s="101"/>
    </row>
    <row r="28" spans="1:4" ht="12.75">
      <c r="A28" s="119" t="s">
        <v>405</v>
      </c>
      <c r="B28" s="80" t="s">
        <v>406</v>
      </c>
      <c r="C28" s="101"/>
      <c r="D28" s="101"/>
    </row>
    <row r="29" spans="1:4" ht="12.75">
      <c r="A29" s="119" t="s">
        <v>407</v>
      </c>
      <c r="B29" s="80" t="s">
        <v>426</v>
      </c>
      <c r="C29" s="101"/>
      <c r="D29" s="101"/>
    </row>
    <row r="30" spans="1:4" ht="12.75">
      <c r="A30" s="119" t="s">
        <v>408</v>
      </c>
      <c r="B30" s="80" t="s">
        <v>409</v>
      </c>
      <c r="D30" s="101"/>
    </row>
    <row r="31" spans="1:4" ht="12.75">
      <c r="A31" s="119" t="s">
        <v>410</v>
      </c>
      <c r="B31" s="80" t="s">
        <v>411</v>
      </c>
      <c r="D31" s="101"/>
    </row>
    <row r="32" spans="1:4" ht="12.75">
      <c r="A32" s="119" t="s">
        <v>412</v>
      </c>
      <c r="B32" s="80" t="s">
        <v>437</v>
      </c>
      <c r="D32" s="101"/>
    </row>
    <row r="33" spans="1:4" ht="12.75">
      <c r="A33" s="119" t="s">
        <v>413</v>
      </c>
      <c r="B33" s="80" t="s">
        <v>414</v>
      </c>
      <c r="D33" s="101"/>
    </row>
    <row r="34" spans="1:4" ht="12.75">
      <c r="A34" s="119" t="s">
        <v>415</v>
      </c>
      <c r="B34" s="80" t="s">
        <v>416</v>
      </c>
      <c r="D34" s="101"/>
    </row>
    <row r="35" spans="1:4" ht="12.75">
      <c r="A35" s="119" t="s">
        <v>417</v>
      </c>
      <c r="B35" s="80" t="s">
        <v>423</v>
      </c>
      <c r="D35" s="101"/>
    </row>
    <row r="36" spans="1:4" ht="12.75">
      <c r="A36" s="119" t="s">
        <v>418</v>
      </c>
      <c r="B36" s="80" t="s">
        <v>431</v>
      </c>
      <c r="D36" s="101"/>
    </row>
    <row r="37" spans="1:4" ht="12.75">
      <c r="A37" s="119" t="s">
        <v>419</v>
      </c>
      <c r="B37" s="80" t="s">
        <v>427</v>
      </c>
      <c r="C37" s="101"/>
      <c r="D37" s="101"/>
    </row>
    <row r="38" spans="1:4" ht="12.75">
      <c r="A38" s="119" t="s">
        <v>424</v>
      </c>
      <c r="B38" s="80" t="s">
        <v>434</v>
      </c>
      <c r="D38" s="101"/>
    </row>
    <row r="39" spans="1:4" ht="12.75">
      <c r="A39" s="119" t="s">
        <v>420</v>
      </c>
      <c r="B39" s="80" t="s">
        <v>428</v>
      </c>
      <c r="C39" s="101"/>
      <c r="D39" s="101"/>
    </row>
    <row r="40" spans="1:4" ht="12.75">
      <c r="A40" s="119" t="s">
        <v>421</v>
      </c>
      <c r="B40" s="80" t="s">
        <v>435</v>
      </c>
      <c r="C40" s="101"/>
      <c r="D40" s="10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W66"/>
  <sheetViews>
    <sheetView zoomScalePageLayoutView="0" workbookViewId="0" topLeftCell="E1">
      <selection activeCell="H1" sqref="H1"/>
    </sheetView>
  </sheetViews>
  <sheetFormatPr defaultColWidth="9.140625" defaultRowHeight="12.75"/>
  <cols>
    <col min="1" max="1" width="27.8515625" style="0" customWidth="1"/>
    <col min="2" max="3" width="10.8515625" style="0" customWidth="1"/>
    <col min="4" max="4" width="1.1484375" style="0" customWidth="1"/>
    <col min="5" max="6" width="9.140625" style="52" customWidth="1"/>
    <col min="7" max="7" width="1.421875" style="84" customWidth="1"/>
    <col min="8" max="8" width="33.00390625" style="47" customWidth="1"/>
    <col min="9" max="9" width="4.140625" style="47" customWidth="1"/>
    <col min="10" max="27" width="3.28125" style="47" customWidth="1"/>
    <col min="28" max="33" width="3.57421875" style="47" customWidth="1"/>
    <col min="34" max="45" width="3.7109375" style="47" customWidth="1"/>
    <col min="46" max="48" width="3.140625" style="47" customWidth="1"/>
    <col min="49" max="16384" width="9.140625" style="47" customWidth="1"/>
  </cols>
  <sheetData>
    <row r="1" spans="1:49" ht="22.5" customHeight="1">
      <c r="A1" s="67" t="s">
        <v>269</v>
      </c>
      <c r="B1" s="67" t="s">
        <v>270</v>
      </c>
      <c r="C1" s="67" t="s">
        <v>271</v>
      </c>
      <c r="D1" s="72" t="s">
        <v>272</v>
      </c>
      <c r="E1" s="69" t="s">
        <v>24</v>
      </c>
      <c r="F1" s="69" t="s">
        <v>25</v>
      </c>
      <c r="G1" s="81"/>
      <c r="H1" s="113">
        <f>'KONTROLA UNOSA'!C6</f>
        <v>0</v>
      </c>
      <c r="AT1"/>
      <c r="AU1"/>
      <c r="AV1"/>
      <c r="AW1" s="60"/>
    </row>
    <row r="2" spans="1:49" ht="13.5" customHeight="1" thickBot="1">
      <c r="A2" s="68" t="s">
        <v>262</v>
      </c>
      <c r="B2" s="68" t="s">
        <v>263</v>
      </c>
      <c r="C2" s="68">
        <v>28</v>
      </c>
      <c r="D2" s="66"/>
      <c r="E2" s="70" t="s">
        <v>26</v>
      </c>
      <c r="F2" s="70">
        <v>10</v>
      </c>
      <c r="G2" s="85"/>
      <c r="H2" s="106" t="str">
        <f>SUBSTITUTE(H1," ",)</f>
        <v>0</v>
      </c>
      <c r="I2" s="57" t="e">
        <f>LEN(I4)</f>
        <v>#VALUE!</v>
      </c>
      <c r="J2" s="58">
        <v>1</v>
      </c>
      <c r="K2" s="58" t="e">
        <f>IF(J2="","",IF(J2=I$2,"",IF($I$2&gt;J2,J2+1,0)))</f>
        <v>#VALUE!</v>
      </c>
      <c r="L2" s="58" t="e">
        <f>IF(K2="","",IF(K2=I$2,"",IF($I$2&gt;K2,K2+1,0)))</f>
        <v>#VALUE!</v>
      </c>
      <c r="M2" s="58" t="e">
        <f>IF(L2="","",IF(L2=I$2,"",IF($I$2&gt;L2,L2+1,0)))</f>
        <v>#VALUE!</v>
      </c>
      <c r="N2" s="58" t="e">
        <f>IF(M2="","",IF(M2=I$2,"",IF($I$2&gt;M2,M2+1,0)))</f>
        <v>#VALUE!</v>
      </c>
      <c r="O2" s="58" t="e">
        <f>IF(N2="","",IF(N2=I$2,"",IF($I$2&gt;N2,N2+1,0)))</f>
        <v>#VALUE!</v>
      </c>
      <c r="P2" s="58" t="e">
        <f>IF(O2="","",IF(O2=I$2,"",IF($I$2&gt;O2,O2+1,0)))</f>
        <v>#VALUE!</v>
      </c>
      <c r="Q2" s="58" t="e">
        <f>IF(P2="","",IF(P2=I$2,"",IF($I$2&gt;P2,P2+1,0)))</f>
        <v>#VALUE!</v>
      </c>
      <c r="R2" s="58" t="e">
        <f>IF(Q2="","",IF(Q2=I$2,"",IF($I$2&gt;Q2,Q2+1,0)))</f>
        <v>#VALUE!</v>
      </c>
      <c r="S2" s="58" t="e">
        <f>IF(R2="","",IF(R2=I$2,"",IF($I$2&gt;R2,R2+1,0)))</f>
        <v>#VALUE!</v>
      </c>
      <c r="T2" s="58" t="e">
        <f>IF(S2="","",IF(S2=I$2,"",IF($I$2&gt;S2,S2+1,0)))</f>
        <v>#VALUE!</v>
      </c>
      <c r="U2" s="58" t="e">
        <f>IF(T2="","",IF(T2=I$2,"",IF($I$2&gt;T2,T2+1,0)))</f>
        <v>#VALUE!</v>
      </c>
      <c r="V2" s="58" t="e">
        <f>IF(U2="","",IF(U2=I$2,"",IF($I$2&gt;U2,U2+1,0)))</f>
        <v>#VALUE!</v>
      </c>
      <c r="W2" s="58" t="e">
        <f>IF(V2="","",IF(V2=I$2,"",IF($I$2&gt;V2,V2+1,0)))</f>
        <v>#VALUE!</v>
      </c>
      <c r="X2" s="58" t="e">
        <f>IF(W2="","",IF(W2=I$2,"",IF($I$2&gt;W2,W2+1,0)))</f>
        <v>#VALUE!</v>
      </c>
      <c r="Y2" s="58" t="e">
        <f>IF(X2="","",IF(X2=I$2,"",IF($I$2&gt;X2,X2+1,0)))</f>
        <v>#VALUE!</v>
      </c>
      <c r="Z2" s="58" t="e">
        <f>IF(Y2="","",IF(Y2=I$2,"",IF($I$2&gt;Y2,Y2+1,0)))</f>
        <v>#VALUE!</v>
      </c>
      <c r="AA2" s="58" t="e">
        <f>IF(Z2="","",IF(Z2=I$2,"",IF($I$2&gt;Z2,Z2+1,0)))</f>
        <v>#VALUE!</v>
      </c>
      <c r="AB2" s="58" t="e">
        <f>IF(AA2="","",IF(AA2=I$2,"",IF($I$2&gt;AA2,AA2+1,0)))</f>
        <v>#VALUE!</v>
      </c>
      <c r="AC2" s="58" t="e">
        <f>IF(AB2="","",IF(AB2=I$2,"",IF($I$2&gt;AB2,AB2+1,0)))</f>
        <v>#VALUE!</v>
      </c>
      <c r="AD2" s="58" t="e">
        <f>IF(AC2="","",IF(AC2=I$2,"",IF($I$2&gt;AC2,AC2+1,0)))</f>
        <v>#VALUE!</v>
      </c>
      <c r="AE2" s="58" t="e">
        <f>IF(AD2="","",IF(AD2=I$2,"",IF($I$2&gt;AD2,AD2+1,0)))</f>
        <v>#VALUE!</v>
      </c>
      <c r="AF2" s="58" t="e">
        <f>IF(AE2="","",IF(AE2=I$2,"",IF($I$2&gt;AE2,AE2+1,0)))</f>
        <v>#VALUE!</v>
      </c>
      <c r="AG2" s="58" t="e">
        <f>IF(AF2="","",IF(AF2=I$2,"",IF($I$2&gt;AF2,AF2+1,0)))</f>
        <v>#VALUE!</v>
      </c>
      <c r="AH2" s="58" t="e">
        <f>IF(AG2="","",IF(AG2=I$2,"",IF($I$2&gt;AG2,AG2+1,0)))</f>
        <v>#VALUE!</v>
      </c>
      <c r="AI2" s="58" t="e">
        <f>IF(AH2="","",IF(AH2=I$2,"",IF($I$2&gt;AH2,AH2+1,0)))</f>
        <v>#VALUE!</v>
      </c>
      <c r="AJ2" s="58" t="e">
        <f>IF(AI2="","",IF(AI2=I$2,"",IF($I$2&gt;AI2,AI2+1,0)))</f>
        <v>#VALUE!</v>
      </c>
      <c r="AK2" s="58" t="e">
        <f>IF(AJ2="","",IF(AJ2=I$2,"",IF($I$2&gt;AJ2,AJ2+1,0)))</f>
        <v>#VALUE!</v>
      </c>
      <c r="AL2" s="58" t="e">
        <f>IF(AK2="","",IF(AK2=I$2,"",IF($I$2&gt;AK2,AK2+1,0)))</f>
        <v>#VALUE!</v>
      </c>
      <c r="AM2" s="58" t="e">
        <f>IF(AL2="","",IF(AL2=I$2,"",IF($I$2&gt;AL2,AL2+1,0)))</f>
        <v>#VALUE!</v>
      </c>
      <c r="AN2" s="58" t="e">
        <f>IF(AM2="","",IF(AM2=I$2,"",IF($I$2&gt;AM2,AM2+1,0)))</f>
        <v>#VALUE!</v>
      </c>
      <c r="AO2" s="59">
        <f>IF(H38="","",IF(I$2=H37,0,IF(H38=0,0,VLOOKUP(MID(I$4,H38,1),$E$1:$F$124,2,FALSE))))</f>
      </c>
      <c r="AP2" s="59">
        <f>IF(H39="","",IF(I$2=H38,0,IF(H39=0,0,VLOOKUP(MID(I$4,H39,1),$E$1:$F$124,2,FALSE))))</f>
      </c>
      <c r="AQ2" s="58">
        <f>IF(H40="","",IF(I$2=H39,0,IF(H40=0,0,VLOOKUP(MID(I$4,H40,1),$E$1:$F$124,2,FALSE))))</f>
      </c>
      <c r="AR2" s="58">
        <f>IF(H41="","",IF(I$2=H40,0,IF(H41=0,0,VLOOKUP(MID(I$4,H41,1),$E$1:$F$124,2,FALSE))))</f>
      </c>
      <c r="AS2" s="58">
        <f>IF(H42="","",IF(I$2=H41,0,IF(H42=0,0,VLOOKUP(MID(I$4,H42,1),$E$1:$F$124,2,FALSE))))</f>
      </c>
      <c r="AT2"/>
      <c r="AU2"/>
      <c r="AV2"/>
      <c r="AW2" s="60"/>
    </row>
    <row r="3" spans="1:49" ht="13.5" customHeight="1" thickBot="1" thickTop="1">
      <c r="A3" s="68" t="s">
        <v>260</v>
      </c>
      <c r="B3" s="68" t="s">
        <v>261</v>
      </c>
      <c r="C3" s="68">
        <v>24</v>
      </c>
      <c r="D3" s="66"/>
      <c r="E3" s="70" t="s">
        <v>27</v>
      </c>
      <c r="F3" s="70">
        <v>11</v>
      </c>
      <c r="G3" s="82"/>
      <c r="H3" s="86" t="e">
        <f>IF(H8&gt;30,ROUND(P20,0),ROUND(I15,0))</f>
        <v>#VALUE!</v>
      </c>
      <c r="I3" s="73"/>
      <c r="J3" s="58" t="e">
        <f>IF(J2="","",IF(I$2=J6,0,IF(J2=0,0,VLOOKUP(MID(I$4,J2,1),$E$1:$F$124,2,FALSE))))</f>
        <v>#VALUE!</v>
      </c>
      <c r="K3" s="58" t="e">
        <f>IF(K2="","",IF(I$2=J2,0,IF(K2=0,0,VLOOKUP(MID(I$4,K2,1),$E$1:$F$124,2,FALSE))))</f>
        <v>#VALUE!</v>
      </c>
      <c r="L3" s="58" t="e">
        <f>IF(L2="","",IF(I$2=K2,0,IF(L2=0,0,VLOOKUP(MID(I$4,L2,1),$E$1:$F$124,2,FALSE))))</f>
        <v>#VALUE!</v>
      </c>
      <c r="M3" s="58" t="e">
        <f>IF(M2="","",IF(I$2=L2,0,IF(M2=0,0,VLOOKUP(MID(I$4,M2,1),$E$1:$F$124,2,FALSE))))</f>
        <v>#VALUE!</v>
      </c>
      <c r="N3" s="58" t="e">
        <f>IF(N2="","",IF(I$2=M2,0,IF(N2=0,0,VLOOKUP(MID(I$4,N2,1),$E$1:$F$124,2,FALSE))))</f>
        <v>#VALUE!</v>
      </c>
      <c r="O3" s="58" t="e">
        <f>IF(O2="","",IF(I$2=N2,0,IF(O2=0,0,VLOOKUP(MID(I$4,O2,1),$E$1:$F$124,2,FALSE))))</f>
        <v>#VALUE!</v>
      </c>
      <c r="P3" s="58" t="e">
        <f>IF(P2="","",IF(I$2=O2,0,IF(P2=0,0,VLOOKUP(MID(I$4,P2,1),$E$1:$F$124,2,FALSE))))</f>
        <v>#VALUE!</v>
      </c>
      <c r="Q3" s="58" t="e">
        <f>IF(Q2="","",IF(I$2=P2,0,IF(Q2=0,0,VLOOKUP(MID(I$4,Q2,1),$E$1:$F$124,2,FALSE))))</f>
        <v>#VALUE!</v>
      </c>
      <c r="R3" s="58" t="e">
        <f>IF(R2="","",IF(I$2=Q2,0,IF(R2=0,0,VLOOKUP(MID(I$4,R2,1),$E$1:$F$124,2,FALSE))))</f>
        <v>#VALUE!</v>
      </c>
      <c r="S3" s="58" t="e">
        <f>IF(S2="","",IF(I$2=R2,0,IF(S2=0,0,VLOOKUP(MID(I$4,S2,1),$E$1:$F$124,2,FALSE))))</f>
        <v>#VALUE!</v>
      </c>
      <c r="T3" s="58" t="e">
        <f>IF(T2="","",IF(I$2=S2,0,IF(T2=0,0,VLOOKUP(MID(I$4,T2,1),$E$1:$F$124,2,FALSE))))</f>
        <v>#VALUE!</v>
      </c>
      <c r="U3" s="58" t="e">
        <f>IF(U2="","",IF(I$2=T2,0,IF(U2=0,0,VLOOKUP(MID(I$4,U2,1),$E$1:$F$124,2,FALSE))))</f>
        <v>#VALUE!</v>
      </c>
      <c r="V3" s="58" t="e">
        <f>IF(V2="","",IF(I$2=U2,0,IF(V2=0,0,VLOOKUP(MID(I$4,V2,1),$E$1:$F$124,2,FALSE))))</f>
        <v>#VALUE!</v>
      </c>
      <c r="W3" s="58" t="e">
        <f>IF(W2="","",IF(I$2=V2,0,IF(W2=0,0,VLOOKUP(MID(I$4,W2,1),$E$1:$F$124,2,FALSE))))</f>
        <v>#VALUE!</v>
      </c>
      <c r="X3" s="58" t="e">
        <f>IF(X2="","",IF(I$2=W2,0,IF(X2=0,0,VLOOKUP(MID(I$4,X2,1),$E$1:$F$124,2,FALSE))))</f>
        <v>#VALUE!</v>
      </c>
      <c r="Y3" s="58" t="e">
        <f>IF(Y2="","",IF(I$2=X2,0,IF(Y2=0,0,VLOOKUP(MID(I$4,Y2,1),$E$1:$F$124,2,FALSE))))</f>
        <v>#VALUE!</v>
      </c>
      <c r="Z3" s="58" t="e">
        <f>IF(Z2="","",IF(I$2=Y2,0,IF(Z2=0,0,VLOOKUP(MID(I$4,Z2,1),$E$1:$F$124,2,FALSE))))</f>
        <v>#VALUE!</v>
      </c>
      <c r="AA3" s="58" t="e">
        <f>IF(AA2="","",IF(I$2=Z2,0,IF(AA2=0,0,VLOOKUP(MID(I$4,AA2,1),$E$1:$F$124,2,FALSE))))</f>
        <v>#VALUE!</v>
      </c>
      <c r="AB3" s="58" t="e">
        <f>IF(AB2="","",IF(I$2=AA2,0,IF(AB2=0,0,VLOOKUP(MID(I$4,AB2,1),$E$1:$F$124,2,FALSE))))</f>
        <v>#VALUE!</v>
      </c>
      <c r="AC3" s="58" t="e">
        <f>IF(AC2="","",IF(I$2=AB2,0,IF(AC2=0,0,VLOOKUP(MID(I$4,AC2,1),$E$1:$F$124,2,FALSE))))</f>
        <v>#VALUE!</v>
      </c>
      <c r="AD3" s="58" t="e">
        <f>IF(AD2="","",IF(I$2=AC2,0,IF(AD2=0,0,VLOOKUP(MID(I$4,AD2,1),$E$1:$F$124,2,FALSE))))</f>
        <v>#VALUE!</v>
      </c>
      <c r="AE3" s="58" t="e">
        <f>IF(AE2="","",IF(I$2=AD2,0,IF(AE2=0,0,VLOOKUP(MID(I$4,AE2,1),$E$1:$F$124,2,FALSE))))</f>
        <v>#VALUE!</v>
      </c>
      <c r="AF3" s="58" t="e">
        <f>IF(AF2="","",IF(I$2=AE2,0,IF(AF2=0,0,VLOOKUP(MID(I$4,AF2,1),$E$1:$F$124,2,FALSE))))</f>
        <v>#VALUE!</v>
      </c>
      <c r="AG3" s="58" t="e">
        <f>IF(AG2="","",IF(I$2=AF2,0,IF(AG2=0,0,VLOOKUP(MID(I$4,AG2,1),$E$1:$F$124,2,FALSE))))</f>
        <v>#VALUE!</v>
      </c>
      <c r="AH3" s="58" t="e">
        <f>IF(AH2="","",IF(I$2=AG2,0,IF(AH2=0,0,VLOOKUP(MID(I$4,AH2,1),$E$1:$F$124,2,FALSE))))</f>
        <v>#VALUE!</v>
      </c>
      <c r="AI3" s="58" t="e">
        <f>IF(AI2="","",IF(I$2=AH2,0,IF(AI2=0,0,VLOOKUP(MID(I$4,AI2,1),$E$1:$F$124,2,FALSE))))</f>
        <v>#VALUE!</v>
      </c>
      <c r="AJ3" s="58" t="e">
        <f>IF(AJ2="","",IF(I$2=AI2,0,IF(AJ2=0,0,VLOOKUP(MID(I$4,AJ2,1),$E$1:$F$124,2,FALSE))))</f>
        <v>#VALUE!</v>
      </c>
      <c r="AK3" s="58" t="e">
        <f>IF(AK2="","",IF(I$2=AJ2,0,IF(AK2=0,0,VLOOKUP(MID(I$4,AK2,1),$E$1:$F$124,2,FALSE))))</f>
        <v>#VALUE!</v>
      </c>
      <c r="AL3" s="58" t="e">
        <f>IF(AL2="","",IF(I$2=AK2,0,IF(AL2=0,0,VLOOKUP(MID(I$4,AL2,1),$E$1:$F$124,2,FALSE))))</f>
        <v>#VALUE!</v>
      </c>
      <c r="AM3" s="58" t="e">
        <f>IF(AM2="","",IF(I$2=AL2,0,IF(AM2=0,0,VLOOKUP(MID(I$4,AM2,1),$E$1:$F$124,2,FALSE))))</f>
        <v>#VALUE!</v>
      </c>
      <c r="AN3" s="58" t="e">
        <f aca="true" t="shared" si="0" ref="AN3:AS3">IF(AN2="","",IF(I$2=AM2,0,IF(AN2=0,0,VLOOKUP(MID(I$4,AN2,1),$E$1:$F$124,2,FALSE))))</f>
        <v>#VALUE!</v>
      </c>
      <c r="AO3" s="58">
        <f t="shared" si="0"/>
      </c>
      <c r="AP3" s="58">
        <f t="shared" si="0"/>
      </c>
      <c r="AQ3" s="58">
        <f t="shared" si="0"/>
      </c>
      <c r="AR3" s="58">
        <f t="shared" si="0"/>
      </c>
      <c r="AS3" s="58">
        <f t="shared" si="0"/>
      </c>
      <c r="AT3" s="60"/>
      <c r="AU3" s="60"/>
      <c r="AV3" s="60"/>
      <c r="AW3" s="60"/>
    </row>
    <row r="4" spans="1:49" ht="13.5" customHeight="1" thickBot="1" thickTop="1">
      <c r="A4" s="68" t="s">
        <v>258</v>
      </c>
      <c r="B4" s="68" t="s">
        <v>259</v>
      </c>
      <c r="C4" s="68">
        <v>20</v>
      </c>
      <c r="D4" s="66"/>
      <c r="E4" s="70" t="s">
        <v>28</v>
      </c>
      <c r="F4" s="70">
        <v>12</v>
      </c>
      <c r="G4" s="82"/>
      <c r="H4" s="87" t="str">
        <f>IF((ISERROR(VLOOKUP(LEFT(H2,2),B1:C68,2,FALSE))=TRUE),"BROJ KARAKTERA JE NEMOGUĆE PROVERITI",IF(VLOOKUP(LEFT(H2,2),B1:C63,2,FALSE)=I2,"ISPRAVAN BROJ KARAKTERA","NEISPRAVAN BROJ KARAKTERA"))</f>
        <v>BROJ KARAKTERA JE NEMOGUĆE PROVERITI</v>
      </c>
      <c r="I4" s="376" t="e">
        <f>RIGHT(SUBSTITUTE(H1," ",),(LEN(SUBSTITUTE(H1," ",))-4))&amp;LEFT(SUBSTITUTE(H1," ",),4)</f>
        <v>#VALUE!</v>
      </c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7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</row>
    <row r="5" spans="1:45" ht="13.5" customHeight="1" thickTop="1">
      <c r="A5" s="68" t="s">
        <v>256</v>
      </c>
      <c r="B5" s="68" t="s">
        <v>257</v>
      </c>
      <c r="C5" s="68">
        <v>16</v>
      </c>
      <c r="D5" s="66"/>
      <c r="E5" s="70" t="s">
        <v>29</v>
      </c>
      <c r="F5" s="70">
        <v>13</v>
      </c>
      <c r="G5" s="82"/>
      <c r="H5" s="60"/>
      <c r="I5" s="378" t="e">
        <f>J3&amp;K3&amp;L3&amp;M3&amp;N3&amp;O3&amp;P3&amp;Q3&amp;R3&amp;S3&amp;T3&amp;U3&amp;V3&amp;W3&amp;X3&amp;Y3&amp;Z3&amp;AA3&amp;AB3&amp;AC3&amp;AD3&amp;AE3&amp;AF3&amp;AG3&amp;AH3&amp;AI3&amp;AJ3&amp;AK3&amp;AL3&amp;AM3&amp;AN3&amp;AO3&amp;AP3</f>
        <v>#VALUE!</v>
      </c>
      <c r="J5" s="376"/>
      <c r="K5" s="376"/>
      <c r="L5" s="376"/>
      <c r="M5" s="376"/>
      <c r="N5" s="376"/>
      <c r="O5" s="376"/>
      <c r="P5" s="379"/>
      <c r="Q5" s="379"/>
      <c r="R5" s="379"/>
      <c r="S5" s="379"/>
      <c r="T5" s="380"/>
      <c r="AB5"/>
      <c r="AC5"/>
      <c r="AD5"/>
      <c r="AE5"/>
      <c r="AF5"/>
      <c r="AG5"/>
      <c r="AH5"/>
      <c r="AI5"/>
      <c r="AJ5"/>
      <c r="AK5"/>
      <c r="AL5"/>
      <c r="AM5"/>
      <c r="AN5" s="60"/>
      <c r="AO5" s="60"/>
      <c r="AP5" s="60"/>
      <c r="AQ5" s="60"/>
      <c r="AR5" s="60"/>
      <c r="AS5" s="60"/>
    </row>
    <row r="6" spans="1:39" ht="13.5" customHeight="1">
      <c r="A6" s="68" t="s">
        <v>254</v>
      </c>
      <c r="B6" s="68" t="s">
        <v>255</v>
      </c>
      <c r="C6" s="68">
        <v>20</v>
      </c>
      <c r="D6" s="66"/>
      <c r="E6" s="70" t="s">
        <v>30</v>
      </c>
      <c r="F6" s="70">
        <v>14</v>
      </c>
      <c r="G6" s="82"/>
      <c r="H6" s="61"/>
      <c r="I6" s="381" t="e">
        <f>LEFT(I5,15)</f>
        <v>#VALUE!</v>
      </c>
      <c r="J6" s="382"/>
      <c r="K6" s="382"/>
      <c r="L6" s="382"/>
      <c r="M6" s="382"/>
      <c r="N6" s="382"/>
      <c r="O6" s="383"/>
      <c r="P6" s="387" t="e">
        <f>RIGHT(I5,LEN(I5)-15)</f>
        <v>#VALUE!</v>
      </c>
      <c r="Q6" s="388"/>
      <c r="R6" s="388"/>
      <c r="S6" s="388"/>
      <c r="T6" s="388"/>
      <c r="U6" s="388"/>
      <c r="V6" s="388"/>
      <c r="W6" s="388"/>
      <c r="X6" s="388"/>
      <c r="Y6" s="389"/>
      <c r="AB6"/>
      <c r="AC6"/>
      <c r="AD6"/>
      <c r="AE6"/>
      <c r="AF6"/>
      <c r="AG6"/>
      <c r="AH6"/>
      <c r="AI6"/>
      <c r="AJ6"/>
      <c r="AK6"/>
      <c r="AL6"/>
      <c r="AM6"/>
    </row>
    <row r="7" spans="1:39" ht="13.5" customHeight="1">
      <c r="A7" s="68" t="s">
        <v>252</v>
      </c>
      <c r="B7" s="68" t="s">
        <v>253</v>
      </c>
      <c r="C7" s="68">
        <v>22</v>
      </c>
      <c r="D7" s="66"/>
      <c r="E7" s="70" t="s">
        <v>31</v>
      </c>
      <c r="F7" s="70">
        <v>15</v>
      </c>
      <c r="G7" s="82"/>
      <c r="H7" s="61"/>
      <c r="I7" s="384" t="e">
        <f>10^(LEN(I5)-LEN(I6))</f>
        <v>#VALUE!</v>
      </c>
      <c r="J7" s="385"/>
      <c r="K7" s="385"/>
      <c r="L7" s="385"/>
      <c r="M7" s="385"/>
      <c r="N7" s="385"/>
      <c r="O7" s="386"/>
      <c r="P7" s="352" t="e">
        <f>MID(I5,LEN(I6)+1,15)</f>
        <v>#VALUE!</v>
      </c>
      <c r="Q7" s="353"/>
      <c r="R7" s="353"/>
      <c r="S7" s="353"/>
      <c r="T7" s="354"/>
      <c r="U7" s="358" t="e">
        <f>RIGHT(I5,(LEN(I5)-LEN(I6)-LEN(P7)))</f>
        <v>#VALUE!</v>
      </c>
      <c r="V7" s="359"/>
      <c r="W7" s="359"/>
      <c r="X7" s="359"/>
      <c r="Y7" s="360"/>
      <c r="AB7"/>
      <c r="AC7"/>
      <c r="AD7"/>
      <c r="AE7"/>
      <c r="AF7"/>
      <c r="AG7"/>
      <c r="AH7"/>
      <c r="AI7"/>
      <c r="AJ7"/>
      <c r="AK7"/>
      <c r="AL7"/>
      <c r="AM7"/>
    </row>
    <row r="8" spans="1:39" ht="13.5" customHeight="1">
      <c r="A8" s="68" t="s">
        <v>250</v>
      </c>
      <c r="B8" s="68" t="s">
        <v>251</v>
      </c>
      <c r="C8" s="68">
        <v>21</v>
      </c>
      <c r="D8" s="66"/>
      <c r="E8" s="70" t="s">
        <v>32</v>
      </c>
      <c r="F8" s="70">
        <v>16</v>
      </c>
      <c r="G8" s="82"/>
      <c r="H8" s="61" t="e">
        <f>LEN(I5)</f>
        <v>#VALUE!</v>
      </c>
      <c r="I8" s="384">
        <v>1000000000000000</v>
      </c>
      <c r="J8" s="385"/>
      <c r="K8" s="385"/>
      <c r="L8" s="385"/>
      <c r="M8" s="385"/>
      <c r="N8" s="385"/>
      <c r="O8" s="386"/>
      <c r="P8" s="352" t="e">
        <f>10^(LEN(MID(I5,16,50))-LEN(P7))</f>
        <v>#VALUE!</v>
      </c>
      <c r="Q8" s="353"/>
      <c r="R8" s="353"/>
      <c r="S8" s="353"/>
      <c r="T8" s="354"/>
      <c r="AB8"/>
      <c r="AC8"/>
      <c r="AD8"/>
      <c r="AE8"/>
      <c r="AF8"/>
      <c r="AG8"/>
      <c r="AH8"/>
      <c r="AI8"/>
      <c r="AJ8"/>
      <c r="AK8"/>
      <c r="AL8"/>
      <c r="AM8"/>
    </row>
    <row r="9" spans="1:39" ht="13.5" customHeight="1">
      <c r="A9" s="68" t="s">
        <v>248</v>
      </c>
      <c r="B9" s="68" t="s">
        <v>249</v>
      </c>
      <c r="C9" s="68">
        <v>28</v>
      </c>
      <c r="D9" s="66"/>
      <c r="E9" s="70" t="s">
        <v>33</v>
      </c>
      <c r="F9" s="70">
        <v>17</v>
      </c>
      <c r="G9" s="82"/>
      <c r="H9" s="61" t="s">
        <v>443</v>
      </c>
      <c r="I9" s="384" t="e">
        <f>I7/I8</f>
        <v>#VALUE!</v>
      </c>
      <c r="J9" s="385"/>
      <c r="K9" s="385"/>
      <c r="L9" s="385"/>
      <c r="M9" s="385"/>
      <c r="N9" s="385"/>
      <c r="O9" s="386"/>
      <c r="P9" s="352">
        <v>10</v>
      </c>
      <c r="Q9" s="353"/>
      <c r="R9" s="353"/>
      <c r="S9" s="353"/>
      <c r="T9" s="354"/>
      <c r="AB9"/>
      <c r="AC9"/>
      <c r="AD9"/>
      <c r="AE9"/>
      <c r="AF9"/>
      <c r="AG9"/>
      <c r="AH9"/>
      <c r="AI9"/>
      <c r="AJ9"/>
      <c r="AK9"/>
      <c r="AL9"/>
      <c r="AM9"/>
    </row>
    <row r="10" spans="1:39" ht="13.5" customHeight="1">
      <c r="A10" s="68" t="s">
        <v>246</v>
      </c>
      <c r="B10" s="68" t="s">
        <v>247</v>
      </c>
      <c r="C10" s="68">
        <v>24</v>
      </c>
      <c r="D10" s="66"/>
      <c r="E10" s="70" t="s">
        <v>34</v>
      </c>
      <c r="F10" s="70">
        <v>18</v>
      </c>
      <c r="G10" s="82"/>
      <c r="H10" s="61" t="s">
        <v>442</v>
      </c>
      <c r="P10" s="367" t="e">
        <f>P8/P9</f>
        <v>#VALUE!</v>
      </c>
      <c r="Q10" s="368"/>
      <c r="R10" s="368"/>
      <c r="S10" s="368"/>
      <c r="T10" s="369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3.5" customHeight="1">
      <c r="A11" s="68" t="s">
        <v>244</v>
      </c>
      <c r="B11" s="68" t="s">
        <v>245</v>
      </c>
      <c r="C11" s="68">
        <v>18</v>
      </c>
      <c r="D11" s="66"/>
      <c r="E11" s="70" t="s">
        <v>35</v>
      </c>
      <c r="F11" s="70">
        <v>19</v>
      </c>
      <c r="G11" s="82"/>
      <c r="H11" s="109" t="s">
        <v>440</v>
      </c>
      <c r="I11" s="361" t="e">
        <f>ROUND((I6/97-INT(I6/97))*97,0)</f>
        <v>#VALUE!</v>
      </c>
      <c r="J11" s="362"/>
      <c r="K11" s="362"/>
      <c r="L11" s="362"/>
      <c r="M11" s="363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3.5" customHeight="1">
      <c r="A12" s="68" t="s">
        <v>242</v>
      </c>
      <c r="B12" s="68" t="s">
        <v>243</v>
      </c>
      <c r="C12" s="68">
        <v>20</v>
      </c>
      <c r="D12" s="66"/>
      <c r="E12" s="70" t="s">
        <v>36</v>
      </c>
      <c r="F12" s="70">
        <v>20</v>
      </c>
      <c r="G12" s="82"/>
      <c r="H12" s="110" t="s">
        <v>441</v>
      </c>
      <c r="I12" s="361" t="e">
        <f>ROUND((P6/97-INT(P6/97))*97,0)</f>
        <v>#VALUE!</v>
      </c>
      <c r="J12" s="362"/>
      <c r="K12" s="362"/>
      <c r="L12" s="362"/>
      <c r="M12" s="363"/>
      <c r="P12" s="370" t="e">
        <f>ROUND((I6/97-INT(I6/97))*97,0)</f>
        <v>#VALUE!</v>
      </c>
      <c r="Q12" s="371"/>
      <c r="R12" s="371"/>
      <c r="S12" s="371"/>
      <c r="T12" s="37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3.5" customHeight="1">
      <c r="A13" s="68" t="s">
        <v>264</v>
      </c>
      <c r="B13" s="68" t="s">
        <v>241</v>
      </c>
      <c r="C13" s="68">
        <v>18</v>
      </c>
      <c r="D13" s="66"/>
      <c r="E13" s="70" t="s">
        <v>37</v>
      </c>
      <c r="F13" s="70">
        <v>21</v>
      </c>
      <c r="G13" s="82"/>
      <c r="H13" s="114" t="s">
        <v>444</v>
      </c>
      <c r="I13" s="361" t="e">
        <f>ROUND((I7/97-INT(I7/97))*97,0)</f>
        <v>#VALUE!</v>
      </c>
      <c r="J13" s="362"/>
      <c r="K13" s="362"/>
      <c r="L13" s="362"/>
      <c r="M13" s="363"/>
      <c r="P13" s="370">
        <f>ROUND((I8/97-INT(I8/97))*97,0)</f>
        <v>45</v>
      </c>
      <c r="Q13" s="371"/>
      <c r="R13" s="371"/>
      <c r="S13" s="371"/>
      <c r="T13" s="372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3.5" customHeight="1">
      <c r="A14" s="68" t="s">
        <v>239</v>
      </c>
      <c r="B14" s="68" t="s">
        <v>240</v>
      </c>
      <c r="C14" s="68">
        <v>18</v>
      </c>
      <c r="D14" s="66"/>
      <c r="E14" s="70" t="s">
        <v>38</v>
      </c>
      <c r="F14" s="70">
        <v>22</v>
      </c>
      <c r="G14" s="82"/>
      <c r="H14" s="108"/>
      <c r="I14" s="355" t="e">
        <f>I11*I13+I12</f>
        <v>#VALUE!</v>
      </c>
      <c r="J14" s="356"/>
      <c r="K14" s="356"/>
      <c r="L14" s="356"/>
      <c r="M14" s="357"/>
      <c r="P14" s="370" t="e">
        <f>ROUND((I9/97-INT(I9/97))*97,0)</f>
        <v>#VALUE!</v>
      </c>
      <c r="Q14" s="371"/>
      <c r="R14" s="371"/>
      <c r="S14" s="371"/>
      <c r="T14" s="372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3.5" customHeight="1">
      <c r="A15" s="68" t="s">
        <v>265</v>
      </c>
      <c r="B15" s="68" t="s">
        <v>238</v>
      </c>
      <c r="C15" s="68">
        <v>27</v>
      </c>
      <c r="D15" s="66"/>
      <c r="E15" s="70" t="s">
        <v>39</v>
      </c>
      <c r="F15" s="70">
        <v>23</v>
      </c>
      <c r="G15" s="82"/>
      <c r="H15" s="108"/>
      <c r="I15" s="355" t="e">
        <f>IF((ROUND((I14/97-INT(I14/97))*97,0))=10,LEFT((ROUND((I14/97-INT(I14/97))*97,0)),1),(ROUND((I14/97-INT(I14/97))*97,0)))</f>
        <v>#VALUE!</v>
      </c>
      <c r="J15" s="356"/>
      <c r="K15" s="356"/>
      <c r="L15" s="356"/>
      <c r="M15" s="357"/>
      <c r="P15" s="364" t="e">
        <f>ROUND((P7/97-INT(P7/97))*97,0)</f>
        <v>#VALUE!</v>
      </c>
      <c r="Q15" s="365"/>
      <c r="R15" s="365"/>
      <c r="S15" s="365"/>
      <c r="T15" s="366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3.5" customHeight="1">
      <c r="A16" s="68" t="s">
        <v>236</v>
      </c>
      <c r="B16" s="68" t="s">
        <v>237</v>
      </c>
      <c r="C16" s="68">
        <v>22</v>
      </c>
      <c r="D16" s="66"/>
      <c r="E16" s="70" t="s">
        <v>40</v>
      </c>
      <c r="F16" s="70">
        <v>24</v>
      </c>
      <c r="G16" s="82"/>
      <c r="H16" s="108"/>
      <c r="P16" s="364">
        <f>ROUND((P9/97-INT(P9/97))*97,0)</f>
        <v>10</v>
      </c>
      <c r="Q16" s="365"/>
      <c r="R16" s="365"/>
      <c r="S16" s="365"/>
      <c r="T16" s="36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3.5" customHeight="1">
      <c r="A17" s="68" t="s">
        <v>234</v>
      </c>
      <c r="B17" s="68" t="s">
        <v>235</v>
      </c>
      <c r="C17" s="68">
        <v>23</v>
      </c>
      <c r="D17" s="66"/>
      <c r="E17" s="70" t="s">
        <v>41</v>
      </c>
      <c r="F17" s="70">
        <v>25</v>
      </c>
      <c r="G17" s="82"/>
      <c r="H17" s="107"/>
      <c r="P17" s="364" t="e">
        <f>ROUND((P10/97-INT(P10/97))*97,0)</f>
        <v>#VALUE!</v>
      </c>
      <c r="Q17" s="365"/>
      <c r="R17" s="365"/>
      <c r="S17" s="365"/>
      <c r="T17" s="366"/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3.5" customHeight="1">
      <c r="A18" s="68" t="s">
        <v>232</v>
      </c>
      <c r="B18" s="68" t="s">
        <v>233</v>
      </c>
      <c r="C18" s="68">
        <v>27</v>
      </c>
      <c r="D18" s="66"/>
      <c r="E18" s="70" t="s">
        <v>42</v>
      </c>
      <c r="F18" s="70">
        <v>26</v>
      </c>
      <c r="G18" s="82"/>
      <c r="H18" s="107"/>
      <c r="P18" s="373" t="e">
        <f>ROUND((U7/97-INT(U7/97))*97,0)</f>
        <v>#VALUE!</v>
      </c>
      <c r="Q18" s="374"/>
      <c r="R18" s="374"/>
      <c r="S18" s="374"/>
      <c r="T18" s="375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3.5" customHeight="1">
      <c r="A19" s="68" t="s">
        <v>266</v>
      </c>
      <c r="B19" s="68" t="s">
        <v>231</v>
      </c>
      <c r="C19" s="68">
        <v>18</v>
      </c>
      <c r="D19" s="66"/>
      <c r="E19" s="70" t="s">
        <v>43</v>
      </c>
      <c r="F19" s="70">
        <v>27</v>
      </c>
      <c r="G19" s="82"/>
      <c r="H19" s="108"/>
      <c r="P19" s="355" t="e">
        <f>P12*P13*P14+P15*P16*P17+P18</f>
        <v>#VALUE!</v>
      </c>
      <c r="Q19" s="356"/>
      <c r="R19" s="356"/>
      <c r="S19" s="356"/>
      <c r="T19" s="357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3.5" customHeight="1">
      <c r="A20" s="68" t="s">
        <v>229</v>
      </c>
      <c r="B20" s="68" t="s">
        <v>230</v>
      </c>
      <c r="C20" s="68">
        <v>28</v>
      </c>
      <c r="D20" s="66"/>
      <c r="E20" s="70" t="s">
        <v>44</v>
      </c>
      <c r="F20" s="70">
        <v>28</v>
      </c>
      <c r="G20" s="82"/>
      <c r="H20" s="108"/>
      <c r="N20" s="111"/>
      <c r="O20" s="111"/>
      <c r="P20" s="355" t="e">
        <f>IF((ROUND((P19/97-INT(P19/97))*97,0))=10,LEFT((ROUND((P19/97-INT(P19/97))*97,0)),1),(ROUND((P19/97-INT(P19/97))*97,0)))</f>
        <v>#VALUE!</v>
      </c>
      <c r="Q20" s="356"/>
      <c r="R20" s="356"/>
      <c r="S20" s="356"/>
      <c r="T20" s="357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3.5" customHeight="1">
      <c r="A21" s="68" t="s">
        <v>227</v>
      </c>
      <c r="B21" s="68" t="s">
        <v>228</v>
      </c>
      <c r="C21" s="68">
        <v>26</v>
      </c>
      <c r="D21" s="66"/>
      <c r="E21" s="70" t="s">
        <v>45</v>
      </c>
      <c r="F21" s="70">
        <v>29</v>
      </c>
      <c r="G21" s="82"/>
      <c r="H21" s="108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13.5" customHeight="1">
      <c r="A22" s="68" t="s">
        <v>225</v>
      </c>
      <c r="B22" s="68" t="s">
        <v>226</v>
      </c>
      <c r="C22" s="68">
        <v>22</v>
      </c>
      <c r="D22" s="66"/>
      <c r="E22" s="70" t="s">
        <v>46</v>
      </c>
      <c r="F22" s="70">
        <v>30</v>
      </c>
      <c r="G22" s="82"/>
      <c r="H22" s="108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3.5" customHeight="1">
      <c r="A23" s="68" t="s">
        <v>223</v>
      </c>
      <c r="B23" s="68" t="s">
        <v>224</v>
      </c>
      <c r="C23" s="68">
        <v>23</v>
      </c>
      <c r="D23" s="66"/>
      <c r="E23" s="70" t="s">
        <v>47</v>
      </c>
      <c r="F23" s="70">
        <v>31</v>
      </c>
      <c r="G23" s="82"/>
      <c r="H23" s="61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3.5" customHeight="1">
      <c r="A24" s="68" t="s">
        <v>221</v>
      </c>
      <c r="B24" s="68" t="s">
        <v>222</v>
      </c>
      <c r="C24" s="68">
        <v>27</v>
      </c>
      <c r="D24" s="66"/>
      <c r="E24" s="70" t="s">
        <v>48</v>
      </c>
      <c r="F24" s="70">
        <v>32</v>
      </c>
      <c r="G24" s="82"/>
      <c r="H24" s="61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3.5" customHeight="1">
      <c r="A25" s="68" t="s">
        <v>268</v>
      </c>
      <c r="B25" s="68" t="s">
        <v>220</v>
      </c>
      <c r="C25" s="68">
        <v>20</v>
      </c>
      <c r="D25" s="66"/>
      <c r="E25" s="70" t="s">
        <v>49</v>
      </c>
      <c r="F25" s="70">
        <v>33</v>
      </c>
      <c r="G25" s="82"/>
      <c r="H25" s="61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3.5" customHeight="1">
      <c r="A26" s="68" t="s">
        <v>218</v>
      </c>
      <c r="B26" s="68" t="s">
        <v>219</v>
      </c>
      <c r="C26" s="68">
        <v>21</v>
      </c>
      <c r="D26" s="66"/>
      <c r="E26" s="71" t="s">
        <v>50</v>
      </c>
      <c r="F26" s="70">
        <v>34</v>
      </c>
      <c r="G26" s="82"/>
      <c r="H26" s="108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3.5" customHeight="1">
      <c r="A27" s="68" t="s">
        <v>216</v>
      </c>
      <c r="B27" s="68" t="s">
        <v>217</v>
      </c>
      <c r="C27" s="68">
        <v>28</v>
      </c>
      <c r="D27" s="66"/>
      <c r="E27" s="71" t="s">
        <v>51</v>
      </c>
      <c r="F27" s="70">
        <v>35</v>
      </c>
      <c r="G27" s="82"/>
      <c r="H27" s="61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3.5" customHeight="1">
      <c r="A28" s="68" t="s">
        <v>214</v>
      </c>
      <c r="B28" s="68" t="s">
        <v>215</v>
      </c>
      <c r="C28" s="68">
        <v>21</v>
      </c>
      <c r="D28" s="66"/>
      <c r="E28" s="71" t="s">
        <v>52</v>
      </c>
      <c r="F28" s="70">
        <v>10</v>
      </c>
      <c r="G28" s="82"/>
      <c r="H28" s="61"/>
      <c r="I28" s="61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3.5" customHeight="1">
      <c r="A29" s="68" t="s">
        <v>212</v>
      </c>
      <c r="B29" s="68" t="s">
        <v>213</v>
      </c>
      <c r="C29" s="68">
        <v>20</v>
      </c>
      <c r="D29" s="66"/>
      <c r="E29" s="71" t="s">
        <v>53</v>
      </c>
      <c r="F29" s="70">
        <v>11</v>
      </c>
      <c r="G29" s="82"/>
      <c r="H29" s="63"/>
      <c r="I29" s="63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3.5" customHeight="1">
      <c r="A30" s="68" t="s">
        <v>210</v>
      </c>
      <c r="B30" s="68" t="s">
        <v>211</v>
      </c>
      <c r="C30" s="68">
        <v>20</v>
      </c>
      <c r="D30" s="66"/>
      <c r="E30" s="71" t="s">
        <v>54</v>
      </c>
      <c r="F30" s="70">
        <v>12</v>
      </c>
      <c r="G30" s="82"/>
      <c r="H30" s="63"/>
      <c r="I30" s="63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3.5" customHeight="1">
      <c r="A31" s="68" t="s">
        <v>208</v>
      </c>
      <c r="B31" s="68" t="s">
        <v>209</v>
      </c>
      <c r="C31" s="68">
        <v>19</v>
      </c>
      <c r="D31" s="66"/>
      <c r="E31" s="71" t="s">
        <v>55</v>
      </c>
      <c r="F31" s="70">
        <v>13</v>
      </c>
      <c r="G31" s="82"/>
      <c r="H31" s="63"/>
      <c r="I31" s="63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3.5" customHeight="1">
      <c r="A32" s="68" t="s">
        <v>206</v>
      </c>
      <c r="B32" s="68" t="s">
        <v>207</v>
      </c>
      <c r="C32" s="68">
        <v>31</v>
      </c>
      <c r="D32" s="66"/>
      <c r="E32" s="71" t="s">
        <v>56</v>
      </c>
      <c r="F32" s="70">
        <v>14</v>
      </c>
      <c r="G32" s="8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3.5" customHeight="1">
      <c r="A33" s="68" t="s">
        <v>204</v>
      </c>
      <c r="B33" s="68" t="s">
        <v>205</v>
      </c>
      <c r="C33" s="68">
        <v>30</v>
      </c>
      <c r="D33" s="66"/>
      <c r="E33" s="71" t="s">
        <v>57</v>
      </c>
      <c r="F33" s="70">
        <v>15</v>
      </c>
      <c r="G33" s="82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3.5" customHeight="1">
      <c r="A34" s="68" t="s">
        <v>202</v>
      </c>
      <c r="B34" s="68" t="s">
        <v>203</v>
      </c>
      <c r="C34" s="68">
        <v>27</v>
      </c>
      <c r="D34" s="66"/>
      <c r="E34" s="71" t="s">
        <v>58</v>
      </c>
      <c r="F34" s="70">
        <v>16</v>
      </c>
      <c r="G34" s="82"/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3.5" customHeight="1">
      <c r="A35" s="68" t="s">
        <v>200</v>
      </c>
      <c r="B35" s="68" t="s">
        <v>201</v>
      </c>
      <c r="C35" s="68">
        <v>22</v>
      </c>
      <c r="D35" s="66"/>
      <c r="E35" s="71" t="s">
        <v>59</v>
      </c>
      <c r="F35" s="70">
        <v>17</v>
      </c>
      <c r="G35" s="82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ht="13.5" customHeight="1">
      <c r="A36" s="68" t="s">
        <v>267</v>
      </c>
      <c r="B36" s="68" t="s">
        <v>199</v>
      </c>
      <c r="C36" s="68">
        <v>18</v>
      </c>
      <c r="D36" s="66"/>
      <c r="E36" s="71" t="s">
        <v>60</v>
      </c>
      <c r="F36" s="70">
        <v>18</v>
      </c>
      <c r="G36" s="82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3.5" customHeight="1">
      <c r="A37" s="68" t="s">
        <v>197</v>
      </c>
      <c r="B37" s="68" t="s">
        <v>198</v>
      </c>
      <c r="C37" s="68">
        <v>15</v>
      </c>
      <c r="D37" s="66"/>
      <c r="E37" s="71" t="s">
        <v>61</v>
      </c>
      <c r="F37" s="70">
        <v>19</v>
      </c>
      <c r="G37" s="82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39" ht="13.5" customHeight="1">
      <c r="A38" s="68" t="s">
        <v>195</v>
      </c>
      <c r="B38" s="68" t="s">
        <v>196</v>
      </c>
      <c r="C38" s="68">
        <v>28</v>
      </c>
      <c r="D38" s="66"/>
      <c r="E38" s="71" t="s">
        <v>62</v>
      </c>
      <c r="F38" s="70">
        <v>20</v>
      </c>
      <c r="G38" s="82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ht="13.5" customHeight="1">
      <c r="A39" s="68" t="s">
        <v>193</v>
      </c>
      <c r="B39" s="68" t="s">
        <v>194</v>
      </c>
      <c r="C39" s="68">
        <v>25</v>
      </c>
      <c r="D39" s="66"/>
      <c r="E39" s="71" t="s">
        <v>63</v>
      </c>
      <c r="F39" s="70">
        <v>21</v>
      </c>
      <c r="G39" s="82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39" ht="13.5" customHeight="1">
      <c r="A40" s="68" t="s">
        <v>191</v>
      </c>
      <c r="B40" s="68" t="s">
        <v>192</v>
      </c>
      <c r="C40" s="68">
        <v>24</v>
      </c>
      <c r="D40" s="66"/>
      <c r="E40" s="71" t="s">
        <v>64</v>
      </c>
      <c r="F40" s="70">
        <v>22</v>
      </c>
      <c r="G40" s="82"/>
      <c r="AB40"/>
      <c r="AC40"/>
      <c r="AD40"/>
      <c r="AE40"/>
      <c r="AF40"/>
      <c r="AG40"/>
      <c r="AH40"/>
      <c r="AI40"/>
      <c r="AJ40"/>
      <c r="AK40"/>
      <c r="AL40"/>
      <c r="AM40"/>
    </row>
    <row r="41" spans="1:39" ht="12.75">
      <c r="A41" s="68" t="s">
        <v>189</v>
      </c>
      <c r="B41" s="68" t="s">
        <v>190</v>
      </c>
      <c r="C41" s="68">
        <v>27</v>
      </c>
      <c r="D41" s="66"/>
      <c r="E41" s="71" t="s">
        <v>65</v>
      </c>
      <c r="F41" s="70">
        <v>23</v>
      </c>
      <c r="G41" s="82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ht="13.5" customHeight="1">
      <c r="A42" s="68" t="s">
        <v>187</v>
      </c>
      <c r="B42" s="68" t="s">
        <v>188</v>
      </c>
      <c r="C42" s="68">
        <v>24</v>
      </c>
      <c r="D42" s="66"/>
      <c r="E42" s="71" t="s">
        <v>66</v>
      </c>
      <c r="F42" s="70">
        <v>24</v>
      </c>
      <c r="G42" s="8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ht="13.5" customHeight="1">
      <c r="A43" s="68" t="s">
        <v>185</v>
      </c>
      <c r="B43" s="68" t="s">
        <v>186</v>
      </c>
      <c r="C43" s="68">
        <v>22</v>
      </c>
      <c r="D43" s="66"/>
      <c r="E43" s="71" t="s">
        <v>67</v>
      </c>
      <c r="F43" s="70">
        <v>25</v>
      </c>
      <c r="G43" s="82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ht="13.5" customHeight="1">
      <c r="A44" s="68" t="s">
        <v>183</v>
      </c>
      <c r="B44" s="68" t="s">
        <v>184</v>
      </c>
      <c r="C44" s="68">
        <v>24</v>
      </c>
      <c r="D44" s="66"/>
      <c r="E44" s="71" t="s">
        <v>68</v>
      </c>
      <c r="F44" s="70">
        <v>26</v>
      </c>
      <c r="G44" s="82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ht="13.5" customHeight="1">
      <c r="A45" s="68" t="s">
        <v>181</v>
      </c>
      <c r="B45" s="68" t="s">
        <v>182</v>
      </c>
      <c r="C45" s="68">
        <v>19</v>
      </c>
      <c r="D45" s="66"/>
      <c r="E45" s="71" t="s">
        <v>69</v>
      </c>
      <c r="F45" s="70">
        <v>27</v>
      </c>
      <c r="G45" s="82"/>
      <c r="AB45"/>
      <c r="AC45"/>
      <c r="AD45"/>
      <c r="AE45"/>
      <c r="AF45"/>
      <c r="AG45"/>
      <c r="AH45"/>
      <c r="AI45"/>
      <c r="AJ45"/>
      <c r="AK45"/>
      <c r="AL45"/>
      <c r="AM45"/>
    </row>
    <row r="46" spans="1:39" ht="13.5" customHeight="1">
      <c r="A46" s="68" t="s">
        <v>179</v>
      </c>
      <c r="B46" s="68" t="s">
        <v>180</v>
      </c>
      <c r="C46" s="68">
        <v>24</v>
      </c>
      <c r="D46" s="66"/>
      <c r="E46" s="71" t="s">
        <v>70</v>
      </c>
      <c r="F46" s="70">
        <v>28</v>
      </c>
      <c r="G46" s="82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13.5" customHeight="1">
      <c r="A47" s="68" t="s">
        <v>177</v>
      </c>
      <c r="B47" s="68" t="s">
        <v>178</v>
      </c>
      <c r="C47" s="68">
        <v>24</v>
      </c>
      <c r="D47" s="66"/>
      <c r="E47" s="71" t="s">
        <v>71</v>
      </c>
      <c r="F47" s="70">
        <v>29</v>
      </c>
      <c r="G47" s="82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7" ht="13.5" customHeight="1">
      <c r="A48" s="68" t="s">
        <v>175</v>
      </c>
      <c r="B48" s="68" t="s">
        <v>176</v>
      </c>
      <c r="C48" s="68">
        <v>21</v>
      </c>
      <c r="D48" s="66"/>
      <c r="E48" s="71" t="s">
        <v>72</v>
      </c>
      <c r="F48" s="70">
        <v>30</v>
      </c>
      <c r="G48" s="82"/>
    </row>
    <row r="49" spans="1:7" ht="13.5" customHeight="1">
      <c r="A49" s="68" t="s">
        <v>173</v>
      </c>
      <c r="B49" s="68" t="s">
        <v>174</v>
      </c>
      <c r="C49" s="68">
        <v>24</v>
      </c>
      <c r="D49" s="66"/>
      <c r="E49" s="71" t="s">
        <v>73</v>
      </c>
      <c r="F49" s="70">
        <v>31</v>
      </c>
      <c r="G49" s="82"/>
    </row>
    <row r="50" spans="1:7" ht="13.5" customHeight="1">
      <c r="A50" s="68" t="s">
        <v>171</v>
      </c>
      <c r="B50" s="68" t="s">
        <v>172</v>
      </c>
      <c r="C50" s="68">
        <v>26</v>
      </c>
      <c r="D50" s="66"/>
      <c r="E50" s="71" t="s">
        <v>74</v>
      </c>
      <c r="F50" s="70">
        <v>32</v>
      </c>
      <c r="G50" s="82"/>
    </row>
    <row r="51" spans="1:7" ht="13.5" customHeight="1">
      <c r="A51" s="68" t="s">
        <v>169</v>
      </c>
      <c r="B51" s="68" t="s">
        <v>170</v>
      </c>
      <c r="C51" s="68">
        <v>22</v>
      </c>
      <c r="D51" s="66"/>
      <c r="E51" s="71" t="s">
        <v>75</v>
      </c>
      <c r="F51" s="70">
        <v>33</v>
      </c>
      <c r="G51" s="82"/>
    </row>
    <row r="52" spans="1:7" ht="13.5" customHeight="1">
      <c r="A52" s="68"/>
      <c r="B52" s="68"/>
      <c r="C52" s="68"/>
      <c r="D52" s="66"/>
      <c r="E52" s="71" t="s">
        <v>76</v>
      </c>
      <c r="F52" s="70">
        <v>34</v>
      </c>
      <c r="G52" s="82"/>
    </row>
    <row r="53" spans="1:7" ht="13.5" customHeight="1">
      <c r="A53" s="68"/>
      <c r="B53" s="68"/>
      <c r="C53" s="68"/>
      <c r="D53" s="66"/>
      <c r="E53" s="71" t="s">
        <v>77</v>
      </c>
      <c r="F53" s="70">
        <v>35</v>
      </c>
      <c r="G53" s="82"/>
    </row>
    <row r="54" spans="1:7" ht="13.5" customHeight="1">
      <c r="A54" s="68"/>
      <c r="B54" s="68"/>
      <c r="C54" s="68"/>
      <c r="D54" s="66"/>
      <c r="E54" s="71" t="str">
        <f>TEXT(0,1)</f>
        <v>1</v>
      </c>
      <c r="F54" s="71">
        <v>1</v>
      </c>
      <c r="G54" s="83"/>
    </row>
    <row r="55" spans="1:7" ht="13.5" customHeight="1">
      <c r="A55" s="68"/>
      <c r="B55" s="68"/>
      <c r="C55" s="68"/>
      <c r="D55" s="66"/>
      <c r="E55" s="71" t="str">
        <f>TEXT(0,2)</f>
        <v>2</v>
      </c>
      <c r="F55" s="71">
        <v>2</v>
      </c>
      <c r="G55" s="83"/>
    </row>
    <row r="56" spans="1:7" ht="13.5" customHeight="1">
      <c r="A56" s="68"/>
      <c r="B56" s="68"/>
      <c r="C56" s="68"/>
      <c r="D56" s="66"/>
      <c r="E56" s="71" t="str">
        <f>TEXT(0,3)</f>
        <v>3</v>
      </c>
      <c r="F56" s="71">
        <v>3</v>
      </c>
      <c r="G56" s="83"/>
    </row>
    <row r="57" spans="1:7" ht="13.5" customHeight="1">
      <c r="A57" s="68"/>
      <c r="B57" s="68"/>
      <c r="C57" s="68"/>
      <c r="D57" s="66"/>
      <c r="E57" s="71" t="str">
        <f>TEXT(0,4)</f>
        <v>4</v>
      </c>
      <c r="F57" s="71">
        <v>4</v>
      </c>
      <c r="G57" s="83"/>
    </row>
    <row r="58" spans="1:7" ht="13.5" customHeight="1">
      <c r="A58" s="68"/>
      <c r="B58" s="68"/>
      <c r="C58" s="68"/>
      <c r="D58" s="66"/>
      <c r="E58" s="71" t="str">
        <f>TEXT(0,5)</f>
        <v>5</v>
      </c>
      <c r="F58" s="71">
        <v>5</v>
      </c>
      <c r="G58" s="83"/>
    </row>
    <row r="59" spans="1:7" ht="13.5" customHeight="1">
      <c r="A59" s="68"/>
      <c r="B59" s="68"/>
      <c r="C59" s="68"/>
      <c r="D59" s="66"/>
      <c r="E59" s="71" t="str">
        <f>TEXT(0,6)</f>
        <v>6</v>
      </c>
      <c r="F59" s="71">
        <v>6</v>
      </c>
      <c r="G59" s="83"/>
    </row>
    <row r="60" spans="1:7" ht="13.5" customHeight="1">
      <c r="A60" s="68"/>
      <c r="B60" s="68"/>
      <c r="C60" s="68"/>
      <c r="D60" s="66"/>
      <c r="E60" s="71" t="str">
        <f>TEXT(0,7)</f>
        <v>7</v>
      </c>
      <c r="F60" s="71">
        <v>7</v>
      </c>
      <c r="G60" s="83"/>
    </row>
    <row r="61" spans="1:7" ht="13.5" customHeight="1">
      <c r="A61" s="68"/>
      <c r="B61" s="68"/>
      <c r="C61" s="68"/>
      <c r="D61" s="66"/>
      <c r="E61" s="71" t="str">
        <f>TEXT(0,8)</f>
        <v>8</v>
      </c>
      <c r="F61" s="71">
        <v>8</v>
      </c>
      <c r="G61" s="83"/>
    </row>
    <row r="62" spans="1:7" ht="13.5" customHeight="1">
      <c r="A62" s="68"/>
      <c r="B62" s="68"/>
      <c r="C62" s="68"/>
      <c r="D62" s="66"/>
      <c r="E62" s="71" t="str">
        <f>TEXT(0,9)</f>
        <v>9</v>
      </c>
      <c r="F62" s="71">
        <v>9</v>
      </c>
      <c r="G62" s="83"/>
    </row>
    <row r="63" spans="1:7" ht="13.5" customHeight="1">
      <c r="A63" s="68"/>
      <c r="B63" s="68"/>
      <c r="C63" s="68"/>
      <c r="D63" s="66"/>
      <c r="E63" s="71" t="str">
        <f>TEXT(0,0)</f>
        <v>0</v>
      </c>
      <c r="F63" s="71">
        <v>0</v>
      </c>
      <c r="G63" s="83"/>
    </row>
    <row r="64" ht="12.75">
      <c r="E64" s="62"/>
    </row>
    <row r="65" ht="12.75">
      <c r="E65" s="62"/>
    </row>
    <row r="66" ht="12.75">
      <c r="E66" s="64"/>
    </row>
  </sheetData>
  <sheetProtection/>
  <mergeCells count="26">
    <mergeCell ref="I14:M14"/>
    <mergeCell ref="I4:T4"/>
    <mergeCell ref="I5:T5"/>
    <mergeCell ref="I6:O6"/>
    <mergeCell ref="P7:T7"/>
    <mergeCell ref="I7:O7"/>
    <mergeCell ref="P6:Y6"/>
    <mergeCell ref="I8:O8"/>
    <mergeCell ref="I9:O9"/>
    <mergeCell ref="P8:T8"/>
    <mergeCell ref="P12:T12"/>
    <mergeCell ref="P16:T16"/>
    <mergeCell ref="P18:T18"/>
    <mergeCell ref="P13:T13"/>
    <mergeCell ref="P15:T15"/>
    <mergeCell ref="P14:T14"/>
    <mergeCell ref="P9:T9"/>
    <mergeCell ref="P20:T20"/>
    <mergeCell ref="U7:Y7"/>
    <mergeCell ref="I15:M15"/>
    <mergeCell ref="I11:M11"/>
    <mergeCell ref="I12:M12"/>
    <mergeCell ref="I13:M13"/>
    <mergeCell ref="P19:T19"/>
    <mergeCell ref="P17:T17"/>
    <mergeCell ref="P10:T10"/>
  </mergeCells>
  <conditionalFormatting sqref="H3">
    <cfRule type="cellIs" priority="1" dxfId="28" operator="notEqual" stopIfTrue="1">
      <formula>1</formula>
    </cfRule>
  </conditionalFormatting>
  <conditionalFormatting sqref="H4">
    <cfRule type="cellIs" priority="2" dxfId="29" operator="equal" stopIfTrue="1">
      <formula>"ISPRAVAN BROJ KARAKTERA"</formula>
    </cfRule>
    <cfRule type="cellIs" priority="3" dxfId="0" operator="equal" stopIfTrue="1">
      <formula>"NEISPRAVAN BROJ KARAKTERA"</formula>
    </cfRule>
  </conditionalFormatting>
  <dataValidations count="1">
    <dataValidation type="list" allowBlank="1" showInputMessage="1" showErrorMessage="1" sqref="E3">
      <formula1>"EUR,AUD,CAD,DKK,JPY,NOK,SEK,SHF,GBP,USD"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B94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4.00390625" style="60" customWidth="1"/>
    <col min="2" max="2" width="58.00390625" style="65" bestFit="1" customWidth="1"/>
    <col min="3" max="3" width="9.140625" style="65" customWidth="1"/>
    <col min="4" max="16384" width="9.140625" style="47" customWidth="1"/>
  </cols>
  <sheetData>
    <row r="1" spans="1:2" ht="15" customHeight="1">
      <c r="A1" s="77" t="s">
        <v>274</v>
      </c>
      <c r="B1" s="78" t="s">
        <v>273</v>
      </c>
    </row>
    <row r="2" spans="1:2" ht="9.75">
      <c r="A2" s="79">
        <v>112</v>
      </c>
      <c r="B2" s="80" t="s">
        <v>115</v>
      </c>
    </row>
    <row r="3" spans="1:2" ht="9.75">
      <c r="A3" s="79">
        <v>712</v>
      </c>
      <c r="B3" s="80" t="s">
        <v>116</v>
      </c>
    </row>
    <row r="4" spans="1:2" ht="9.75">
      <c r="A4" s="79">
        <v>312</v>
      </c>
      <c r="B4" s="80" t="s">
        <v>117</v>
      </c>
    </row>
    <row r="5" spans="1:2" ht="9.75">
      <c r="A5" s="79">
        <v>147</v>
      </c>
      <c r="B5" s="80" t="s">
        <v>118</v>
      </c>
    </row>
    <row r="6" spans="1:2" ht="9.75">
      <c r="A6" s="79">
        <v>650</v>
      </c>
      <c r="B6" s="80" t="s">
        <v>119</v>
      </c>
    </row>
    <row r="7" spans="1:2" ht="9.75">
      <c r="A7" s="79">
        <v>651</v>
      </c>
      <c r="B7" s="80" t="s">
        <v>120</v>
      </c>
    </row>
    <row r="8" spans="1:2" ht="9.75">
      <c r="A8" s="79">
        <v>202</v>
      </c>
      <c r="B8" s="80" t="s">
        <v>121</v>
      </c>
    </row>
    <row r="9" spans="1:2" ht="9.75">
      <c r="A9" s="79">
        <v>201</v>
      </c>
      <c r="B9" s="80" t="s">
        <v>122</v>
      </c>
    </row>
    <row r="10" spans="1:2" ht="9.75">
      <c r="A10" s="79">
        <v>208</v>
      </c>
      <c r="B10" s="80" t="s">
        <v>123</v>
      </c>
    </row>
    <row r="11" spans="1:2" ht="9.75">
      <c r="A11" s="79">
        <v>242</v>
      </c>
      <c r="B11" s="80" t="s">
        <v>124</v>
      </c>
    </row>
    <row r="12" spans="1:2" ht="9.75">
      <c r="A12" s="79">
        <v>241</v>
      </c>
      <c r="B12" s="80" t="s">
        <v>125</v>
      </c>
    </row>
    <row r="13" spans="1:2" ht="9.75">
      <c r="A13" s="79">
        <v>248</v>
      </c>
      <c r="B13" s="80" t="s">
        <v>126</v>
      </c>
    </row>
    <row r="14" spans="1:2" ht="9.75">
      <c r="A14" s="79">
        <v>252</v>
      </c>
      <c r="B14" s="80" t="s">
        <v>127</v>
      </c>
    </row>
    <row r="15" spans="1:2" ht="9.75">
      <c r="A15" s="79">
        <v>251</v>
      </c>
      <c r="B15" s="80" t="s">
        <v>128</v>
      </c>
    </row>
    <row r="16" spans="1:2" ht="9.75">
      <c r="A16" s="79">
        <v>258</v>
      </c>
      <c r="B16" s="80" t="s">
        <v>129</v>
      </c>
    </row>
    <row r="17" spans="1:2" ht="9.75">
      <c r="A17" s="79">
        <v>222</v>
      </c>
      <c r="B17" s="80" t="s">
        <v>130</v>
      </c>
    </row>
    <row r="18" spans="1:2" ht="9.75">
      <c r="A18" s="79">
        <v>221</v>
      </c>
      <c r="B18" s="80" t="s">
        <v>131</v>
      </c>
    </row>
    <row r="19" spans="1:2" ht="9.75">
      <c r="A19" s="79">
        <v>228</v>
      </c>
      <c r="B19" s="80" t="s">
        <v>132</v>
      </c>
    </row>
    <row r="20" spans="1:2" ht="9.75">
      <c r="A20" s="79">
        <v>232</v>
      </c>
      <c r="B20" s="80" t="s">
        <v>133</v>
      </c>
    </row>
    <row r="21" spans="1:2" ht="9.75">
      <c r="A21" s="79">
        <v>231</v>
      </c>
      <c r="B21" s="80" t="s">
        <v>134</v>
      </c>
    </row>
    <row r="22" spans="1:2" ht="9.75">
      <c r="A22" s="79">
        <v>238</v>
      </c>
      <c r="B22" s="80" t="s">
        <v>135</v>
      </c>
    </row>
    <row r="23" spans="1:2" ht="9.75">
      <c r="A23" s="79">
        <v>213</v>
      </c>
      <c r="B23" s="80" t="s">
        <v>136</v>
      </c>
    </row>
    <row r="24" spans="1:2" ht="9.75">
      <c r="A24" s="79">
        <v>270</v>
      </c>
      <c r="B24" s="80" t="s">
        <v>78</v>
      </c>
    </row>
    <row r="25" spans="1:2" ht="9.75">
      <c r="A25" s="79">
        <v>218</v>
      </c>
      <c r="B25" s="80" t="s">
        <v>137</v>
      </c>
    </row>
    <row r="26" spans="1:2" ht="9.75">
      <c r="A26" s="79">
        <v>219</v>
      </c>
      <c r="B26" s="80" t="s">
        <v>138</v>
      </c>
    </row>
    <row r="27" spans="1:2" ht="9.75">
      <c r="A27" s="79">
        <v>895</v>
      </c>
      <c r="B27" s="80" t="s">
        <v>79</v>
      </c>
    </row>
    <row r="28" spans="1:2" ht="9.75">
      <c r="A28" s="79">
        <v>702</v>
      </c>
      <c r="B28" s="80" t="s">
        <v>139</v>
      </c>
    </row>
    <row r="29" spans="1:2" ht="9.75">
      <c r="A29" s="79">
        <v>804</v>
      </c>
      <c r="B29" s="80" t="s">
        <v>140</v>
      </c>
    </row>
    <row r="30" spans="1:2" ht="9.75">
      <c r="A30" s="79">
        <v>812</v>
      </c>
      <c r="B30" s="80" t="s">
        <v>141</v>
      </c>
    </row>
    <row r="31" spans="1:2" ht="9.75">
      <c r="A31" s="79">
        <v>245</v>
      </c>
      <c r="B31" s="80" t="s">
        <v>80</v>
      </c>
    </row>
    <row r="32" spans="1:2" ht="9.75">
      <c r="A32" s="79">
        <v>249</v>
      </c>
      <c r="B32" s="80" t="s">
        <v>81</v>
      </c>
    </row>
    <row r="33" spans="1:2" ht="9.75">
      <c r="A33" s="79">
        <v>317</v>
      </c>
      <c r="B33" s="80" t="s">
        <v>142</v>
      </c>
    </row>
    <row r="34" spans="1:2" ht="9.75">
      <c r="A34" s="79">
        <v>421</v>
      </c>
      <c r="B34" s="80" t="s">
        <v>143</v>
      </c>
    </row>
    <row r="35" spans="1:2" ht="9.75">
      <c r="A35" s="79">
        <v>475</v>
      </c>
      <c r="B35" s="80" t="s">
        <v>144</v>
      </c>
    </row>
    <row r="36" spans="1:2" ht="9.75">
      <c r="A36" s="79">
        <v>259</v>
      </c>
      <c r="B36" s="80" t="s">
        <v>82</v>
      </c>
    </row>
    <row r="37" spans="1:2" ht="9.75">
      <c r="A37" s="79">
        <v>264</v>
      </c>
      <c r="B37" s="80" t="s">
        <v>83</v>
      </c>
    </row>
    <row r="38" spans="1:2" ht="9.75">
      <c r="A38" s="79">
        <v>267</v>
      </c>
      <c r="B38" s="80" t="s">
        <v>84</v>
      </c>
    </row>
    <row r="39" spans="1:2" ht="9.75">
      <c r="A39" s="79">
        <v>268</v>
      </c>
      <c r="B39" s="80" t="s">
        <v>85</v>
      </c>
    </row>
    <row r="40" spans="1:2" ht="9.75">
      <c r="A40" s="79">
        <v>269</v>
      </c>
      <c r="B40" s="80" t="s">
        <v>86</v>
      </c>
    </row>
    <row r="41" spans="1:2" ht="9.75">
      <c r="A41" s="79">
        <v>400</v>
      </c>
      <c r="B41" s="80" t="s">
        <v>145</v>
      </c>
    </row>
    <row r="42" spans="1:2" ht="9.75">
      <c r="A42" s="79">
        <v>403</v>
      </c>
      <c r="B42" s="80" t="s">
        <v>146</v>
      </c>
    </row>
    <row r="43" spans="1:2" ht="9.75">
      <c r="A43" s="79">
        <v>302</v>
      </c>
      <c r="B43" s="80" t="s">
        <v>87</v>
      </c>
    </row>
    <row r="44" spans="1:2" ht="9.75">
      <c r="A44" s="79">
        <v>301</v>
      </c>
      <c r="B44" s="80" t="s">
        <v>147</v>
      </c>
    </row>
    <row r="45" spans="1:2" ht="9.75">
      <c r="A45" s="79">
        <v>410</v>
      </c>
      <c r="B45" s="80" t="s">
        <v>88</v>
      </c>
    </row>
    <row r="46" spans="1:2" ht="9.75">
      <c r="A46" s="79">
        <v>310</v>
      </c>
      <c r="B46" s="80" t="s">
        <v>148</v>
      </c>
    </row>
    <row r="47" spans="1:2" ht="9.75">
      <c r="A47" s="79">
        <v>489</v>
      </c>
      <c r="B47" s="80" t="s">
        <v>89</v>
      </c>
    </row>
    <row r="48" spans="1:2" ht="9.75">
      <c r="A48" s="79">
        <v>490</v>
      </c>
      <c r="B48" s="80" t="s">
        <v>149</v>
      </c>
    </row>
    <row r="49" spans="1:2" ht="9.75">
      <c r="A49" s="79">
        <v>303</v>
      </c>
      <c r="B49" s="80" t="s">
        <v>90</v>
      </c>
    </row>
    <row r="50" spans="1:2" ht="9.75">
      <c r="A50" s="79">
        <v>304</v>
      </c>
      <c r="B50" s="80" t="s">
        <v>150</v>
      </c>
    </row>
    <row r="51" spans="1:2" ht="9.75">
      <c r="A51" s="79">
        <v>305</v>
      </c>
      <c r="B51" s="80" t="s">
        <v>91</v>
      </c>
    </row>
    <row r="52" spans="1:2" ht="9.75">
      <c r="A52" s="79">
        <v>300</v>
      </c>
      <c r="B52" s="80" t="s">
        <v>92</v>
      </c>
    </row>
    <row r="53" spans="1:2" ht="9.75">
      <c r="A53" s="79">
        <v>316</v>
      </c>
      <c r="B53" s="80" t="s">
        <v>151</v>
      </c>
    </row>
    <row r="54" spans="1:2" ht="9.75">
      <c r="A54" s="79">
        <v>306</v>
      </c>
      <c r="B54" s="80" t="s">
        <v>152</v>
      </c>
    </row>
    <row r="55" spans="1:2" ht="9.75">
      <c r="A55" s="79">
        <v>319</v>
      </c>
      <c r="B55" s="80" t="s">
        <v>93</v>
      </c>
    </row>
    <row r="56" spans="1:2" ht="9.75">
      <c r="A56" s="79">
        <v>280</v>
      </c>
      <c r="B56" s="80" t="s">
        <v>153</v>
      </c>
    </row>
    <row r="57" spans="1:2" ht="9.75">
      <c r="A57" s="79">
        <v>307</v>
      </c>
      <c r="B57" s="80" t="s">
        <v>94</v>
      </c>
    </row>
    <row r="58" spans="1:2" ht="9.75">
      <c r="A58" s="79">
        <v>315</v>
      </c>
      <c r="B58" s="80" t="s">
        <v>95</v>
      </c>
    </row>
    <row r="59" spans="1:2" ht="9.75">
      <c r="A59" s="79">
        <v>314</v>
      </c>
      <c r="B59" s="80" t="s">
        <v>96</v>
      </c>
    </row>
    <row r="60" spans="1:2" ht="9.75">
      <c r="A60" s="79">
        <v>409</v>
      </c>
      <c r="B60" s="80" t="s">
        <v>97</v>
      </c>
    </row>
    <row r="61" spans="1:2" ht="9.75">
      <c r="A61" s="79">
        <v>765</v>
      </c>
      <c r="B61" s="80" t="s">
        <v>98</v>
      </c>
    </row>
    <row r="62" spans="1:2" ht="9.75">
      <c r="A62" s="79">
        <v>760</v>
      </c>
      <c r="B62" s="80" t="s">
        <v>99</v>
      </c>
    </row>
    <row r="63" spans="1:2" ht="9.75">
      <c r="A63" s="79">
        <v>780</v>
      </c>
      <c r="B63" s="80" t="s">
        <v>100</v>
      </c>
    </row>
    <row r="64" spans="1:2" ht="9.75">
      <c r="A64" s="79">
        <v>600</v>
      </c>
      <c r="B64" s="80" t="s">
        <v>101</v>
      </c>
    </row>
    <row r="65" spans="1:2" ht="9.75">
      <c r="A65" s="79">
        <v>160</v>
      </c>
      <c r="B65" s="80" t="s">
        <v>102</v>
      </c>
    </row>
    <row r="66" spans="1:2" ht="9.75">
      <c r="A66" s="79">
        <v>320</v>
      </c>
      <c r="B66" s="80" t="s">
        <v>154</v>
      </c>
    </row>
    <row r="67" spans="1:2" ht="9.75">
      <c r="A67" s="79">
        <v>110</v>
      </c>
      <c r="B67" s="80" t="s">
        <v>103</v>
      </c>
    </row>
    <row r="68" spans="1:2" ht="9.75">
      <c r="A68" s="79">
        <v>111</v>
      </c>
      <c r="B68" s="80" t="s">
        <v>104</v>
      </c>
    </row>
    <row r="69" spans="1:2" ht="9.75">
      <c r="A69" s="79">
        <v>128</v>
      </c>
      <c r="B69" s="80" t="s">
        <v>155</v>
      </c>
    </row>
    <row r="70" spans="1:2" ht="9.75">
      <c r="A70" s="79">
        <v>129</v>
      </c>
      <c r="B70" s="80" t="s">
        <v>105</v>
      </c>
    </row>
    <row r="71" spans="1:2" ht="9.75">
      <c r="A71" s="79">
        <v>801</v>
      </c>
      <c r="B71" s="80" t="s">
        <v>106</v>
      </c>
    </row>
    <row r="72" spans="1:2" ht="9.75">
      <c r="A72" s="79">
        <v>767</v>
      </c>
      <c r="B72" s="80" t="s">
        <v>107</v>
      </c>
    </row>
    <row r="73" spans="1:2" ht="9.75">
      <c r="A73" s="79">
        <v>803</v>
      </c>
      <c r="B73" s="80" t="s">
        <v>108</v>
      </c>
    </row>
    <row r="74" spans="1:2" ht="9.75">
      <c r="A74" s="79">
        <v>892</v>
      </c>
      <c r="B74" s="80" t="s">
        <v>109</v>
      </c>
    </row>
    <row r="75" spans="1:2" ht="9.75">
      <c r="A75" s="79">
        <v>893</v>
      </c>
      <c r="B75" s="80" t="s">
        <v>110</v>
      </c>
    </row>
    <row r="76" spans="1:2" ht="9.75">
      <c r="A76" s="79">
        <v>260</v>
      </c>
      <c r="B76" s="80" t="s">
        <v>111</v>
      </c>
    </row>
    <row r="77" spans="1:2" ht="9.75">
      <c r="A77" s="79">
        <v>261</v>
      </c>
      <c r="B77" s="80" t="s">
        <v>111</v>
      </c>
    </row>
    <row r="78" spans="1:2" ht="9.75">
      <c r="A78" s="79">
        <v>157</v>
      </c>
      <c r="B78" s="80" t="s">
        <v>156</v>
      </c>
    </row>
    <row r="79" spans="1:2" ht="9.75">
      <c r="A79" s="79">
        <v>666</v>
      </c>
      <c r="B79" s="80" t="s">
        <v>157</v>
      </c>
    </row>
    <row r="80" spans="1:2" ht="9.75">
      <c r="A80" s="79">
        <v>179</v>
      </c>
      <c r="B80" s="80" t="s">
        <v>158</v>
      </c>
    </row>
    <row r="81" spans="1:2" ht="9.75">
      <c r="A81" s="79">
        <v>138</v>
      </c>
      <c r="B81" s="80" t="s">
        <v>159</v>
      </c>
    </row>
    <row r="82" spans="1:2" ht="9.75">
      <c r="A82" s="79">
        <v>139</v>
      </c>
      <c r="B82" s="80" t="s">
        <v>160</v>
      </c>
    </row>
    <row r="83" spans="1:2" ht="9.75">
      <c r="A83" s="79">
        <v>560</v>
      </c>
      <c r="B83" s="80" t="s">
        <v>161</v>
      </c>
    </row>
    <row r="84" spans="1:2" ht="9.75">
      <c r="A84" s="79">
        <v>635</v>
      </c>
      <c r="B84" s="80" t="s">
        <v>162</v>
      </c>
    </row>
    <row r="85" spans="1:2" ht="9.75">
      <c r="A85" s="79">
        <v>519</v>
      </c>
      <c r="B85" s="80" t="s">
        <v>112</v>
      </c>
    </row>
    <row r="86" spans="1:2" ht="9.75">
      <c r="A86" s="79">
        <v>518</v>
      </c>
      <c r="B86" s="80" t="s">
        <v>113</v>
      </c>
    </row>
    <row r="87" spans="1:2" ht="9.75">
      <c r="A87" s="79">
        <v>547</v>
      </c>
      <c r="B87" s="80" t="s">
        <v>163</v>
      </c>
    </row>
    <row r="88" spans="1:2" ht="9.75">
      <c r="A88" s="79">
        <v>548</v>
      </c>
      <c r="B88" s="80" t="s">
        <v>164</v>
      </c>
    </row>
    <row r="89" spans="1:2" ht="9.75">
      <c r="A89" s="79">
        <v>742</v>
      </c>
      <c r="B89" s="80" t="s">
        <v>165</v>
      </c>
    </row>
    <row r="90" spans="1:2" ht="9.75">
      <c r="A90" s="79">
        <v>743</v>
      </c>
      <c r="B90" s="80" t="s">
        <v>165</v>
      </c>
    </row>
    <row r="91" spans="1:2" ht="9.75">
      <c r="A91" s="79">
        <v>121</v>
      </c>
      <c r="B91" s="80" t="s">
        <v>166</v>
      </c>
    </row>
    <row r="92" spans="1:2" ht="9.75">
      <c r="A92" s="79">
        <v>123</v>
      </c>
      <c r="B92" s="80" t="s">
        <v>167</v>
      </c>
    </row>
    <row r="93" spans="1:2" ht="9.75">
      <c r="A93" s="79">
        <v>175</v>
      </c>
      <c r="B93" s="80" t="s">
        <v>114</v>
      </c>
    </row>
    <row r="94" spans="1:2" ht="9.75">
      <c r="A94" s="79">
        <v>130</v>
      </c>
      <c r="B94" s="80" t="s">
        <v>168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Goga</dc:creator>
  <cp:keywords/>
  <dc:description/>
  <cp:lastModifiedBy>Strain VUKICEVIC</cp:lastModifiedBy>
  <cp:lastPrinted>2021-03-30T11:00:06Z</cp:lastPrinted>
  <dcterms:created xsi:type="dcterms:W3CDTF">2010-03-25T20:52:01Z</dcterms:created>
  <dcterms:modified xsi:type="dcterms:W3CDTF">2021-04-05T09:31:02Z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2021-03-30T10:56:30Z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9796c833-5531-413f-8b72-13324823e51b</vt:lpwstr>
  </property>
  <property fmtid="{D5CDD505-2E9C-101B-9397-08002B2CF9AE}" pid="8" name="MSIP_Label_2a6524ed-fb1a-49fd-bafe-15c5e5ffd047_ContentBits">
    <vt:lpwstr>0</vt:lpwstr>
  </property>
</Properties>
</file>